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401871ef02f9781/Documents/"/>
    </mc:Choice>
  </mc:AlternateContent>
  <xr:revisionPtr revIDLastSave="0" documentId="8_{68ED04DA-3FB9-4333-B526-34ED374AAC1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BankRec" sheetId="1" r:id="rId1"/>
    <sheet name="Receipts" sheetId="2" r:id="rId2"/>
    <sheet name="Payments" sheetId="3" r:id="rId3"/>
    <sheet name="Inc&amp;Exp" sheetId="4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4" l="1"/>
  <c r="F50" i="1"/>
  <c r="G50" i="1"/>
  <c r="H50" i="1"/>
  <c r="E50" i="1"/>
  <c r="I31" i="4"/>
  <c r="M34" i="4"/>
  <c r="M17" i="4"/>
  <c r="I24" i="4"/>
  <c r="I25" i="4"/>
  <c r="I27" i="4"/>
  <c r="I9" i="4"/>
  <c r="K17" i="4"/>
  <c r="K34" i="4"/>
  <c r="W26" i="3"/>
  <c r="L11" i="2"/>
  <c r="W19" i="3"/>
  <c r="M36" i="4" l="1"/>
  <c r="K36" i="4"/>
  <c r="W37" i="3"/>
  <c r="W22" i="3" l="1"/>
  <c r="W21" i="3"/>
  <c r="W14" i="3" l="1"/>
  <c r="W15" i="3"/>
  <c r="W16" i="3"/>
  <c r="W17" i="3"/>
  <c r="W18" i="3"/>
  <c r="W20" i="3"/>
  <c r="W8" i="3" l="1"/>
  <c r="W9" i="3"/>
  <c r="W10" i="3"/>
  <c r="W11" i="3"/>
  <c r="W12" i="3"/>
  <c r="W13" i="3"/>
  <c r="G7" i="3"/>
  <c r="B34" i="1" l="1"/>
  <c r="D34" i="1" l="1"/>
  <c r="H46" i="1" l="1"/>
  <c r="H45" i="1"/>
  <c r="H47" i="1"/>
  <c r="L15" i="2" l="1"/>
  <c r="L14" i="2" l="1"/>
  <c r="G6" i="2" l="1"/>
  <c r="I11" i="4" s="1"/>
  <c r="H6" i="2"/>
  <c r="I6" i="2"/>
  <c r="J6" i="2"/>
  <c r="K6" i="2"/>
  <c r="F6" i="2"/>
  <c r="I8" i="4" s="1"/>
  <c r="D6" i="2"/>
  <c r="L13" i="2"/>
  <c r="J7" i="3" l="1"/>
  <c r="K7" i="3"/>
  <c r="L7" i="3"/>
  <c r="M7" i="3"/>
  <c r="I23" i="4" s="1"/>
  <c r="N7" i="3"/>
  <c r="O7" i="3"/>
  <c r="I26" i="4" s="1"/>
  <c r="P7" i="3"/>
  <c r="Q7" i="3"/>
  <c r="R7" i="3"/>
  <c r="S7" i="3"/>
  <c r="T7" i="3"/>
  <c r="U7" i="3"/>
  <c r="V7" i="3"/>
  <c r="I7" i="3"/>
  <c r="W7" i="3" l="1"/>
  <c r="I20" i="4"/>
  <c r="I21" i="4"/>
  <c r="G11" i="1"/>
  <c r="I32" i="4"/>
  <c r="G7" i="1"/>
  <c r="G9" i="1" s="1"/>
  <c r="D20" i="1"/>
  <c r="G34" i="1" s="1"/>
  <c r="G13" i="1" l="1"/>
  <c r="H66" i="1" l="1"/>
  <c r="W23" i="3" l="1"/>
  <c r="G43" i="1" l="1"/>
  <c r="F43" i="1"/>
  <c r="E43" i="1"/>
  <c r="H42" i="1"/>
  <c r="H41" i="1"/>
  <c r="H40" i="1"/>
  <c r="H39" i="1"/>
  <c r="H43" i="1" l="1"/>
  <c r="I50" i="1" s="1"/>
  <c r="H54" i="1" l="1"/>
  <c r="H58" i="1" s="1"/>
  <c r="I34" i="4" l="1"/>
  <c r="Y1" i="3" s="1"/>
  <c r="Y2" i="3" s="1"/>
  <c r="H70" i="1" l="1"/>
  <c r="I34" i="1"/>
  <c r="L7" i="2"/>
  <c r="L8" i="2"/>
  <c r="L9" i="2"/>
  <c r="L10" i="2"/>
  <c r="L12" i="2"/>
  <c r="W24" i="3"/>
  <c r="W25" i="3"/>
  <c r="W27" i="3"/>
  <c r="W28" i="3"/>
  <c r="W29" i="3"/>
  <c r="W30" i="3"/>
  <c r="W31" i="3"/>
  <c r="W32" i="3"/>
  <c r="W33" i="3"/>
  <c r="W34" i="3"/>
  <c r="W35" i="3"/>
  <c r="W36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I14" i="4"/>
  <c r="I17" i="4" l="1"/>
  <c r="O1" i="2" s="1"/>
  <c r="O2" i="2" s="1"/>
  <c r="A17" i="4"/>
  <c r="A34" i="4"/>
  <c r="W5" i="3"/>
  <c r="L6" i="2"/>
  <c r="I36" i="4" l="1"/>
  <c r="A36" i="4"/>
</calcChain>
</file>

<file path=xl/sharedStrings.xml><?xml version="1.0" encoding="utf-8"?>
<sst xmlns="http://schemas.openxmlformats.org/spreadsheetml/2006/main" count="253" uniqueCount="150">
  <si>
    <t xml:space="preserve">Add receipts </t>
  </si>
  <si>
    <t>Date</t>
  </si>
  <si>
    <t>Description</t>
  </si>
  <si>
    <t>Amount</t>
  </si>
  <si>
    <t>Precept</t>
  </si>
  <si>
    <t>Insurance</t>
  </si>
  <si>
    <t>Less payments</t>
  </si>
  <si>
    <t>Balance at bank and in hand:</t>
  </si>
  <si>
    <t>Investment account</t>
  </si>
  <si>
    <t>Current account</t>
  </si>
  <si>
    <t>Unpresented items:</t>
  </si>
  <si>
    <t>Ref</t>
  </si>
  <si>
    <t>Petty Cash</t>
  </si>
  <si>
    <t>Ring Fenced Funding</t>
  </si>
  <si>
    <t>Budget</t>
  </si>
  <si>
    <t>Income</t>
  </si>
  <si>
    <t>Total Income</t>
  </si>
  <si>
    <t>Expenditure</t>
  </si>
  <si>
    <t>Total Expenditure</t>
  </si>
  <si>
    <t>Surplus/(Deficit)</t>
  </si>
  <si>
    <t>Inc&amp;Exp</t>
  </si>
  <si>
    <t>S/b Zero</t>
  </si>
  <si>
    <t>Stockton-on-the-Forest Parish Council</t>
  </si>
  <si>
    <t>Parish</t>
  </si>
  <si>
    <t>Clerk</t>
  </si>
  <si>
    <t>Play</t>
  </si>
  <si>
    <t>Area</t>
  </si>
  <si>
    <t>VAT</t>
  </si>
  <si>
    <t>S137</t>
  </si>
  <si>
    <t>Bus</t>
  </si>
  <si>
    <t>Shelters</t>
  </si>
  <si>
    <t>Parish Clerk</t>
  </si>
  <si>
    <t>VAT To Relaim</t>
  </si>
  <si>
    <t>VAT Refund</t>
  </si>
  <si>
    <t>Website</t>
  </si>
  <si>
    <t>Bank Interest</t>
  </si>
  <si>
    <t>Expenses</t>
  </si>
  <si>
    <t>Audit Fees</t>
  </si>
  <si>
    <t>Grants</t>
  </si>
  <si>
    <t>Subscriptions</t>
  </si>
  <si>
    <t>Capital Projects</t>
  </si>
  <si>
    <t xml:space="preserve">Play Area </t>
  </si>
  <si>
    <t>General Maintenance</t>
  </si>
  <si>
    <t>S106</t>
  </si>
  <si>
    <t>Interest</t>
  </si>
  <si>
    <t>Audits</t>
  </si>
  <si>
    <t xml:space="preserve">Balance c/f </t>
  </si>
  <si>
    <t>Grant</t>
  </si>
  <si>
    <t>Pension</t>
  </si>
  <si>
    <t>Training</t>
  </si>
  <si>
    <t>Subs</t>
  </si>
  <si>
    <t>Payee</t>
  </si>
  <si>
    <t>Cheque</t>
  </si>
  <si>
    <t>Payer</t>
  </si>
  <si>
    <t>Misc</t>
  </si>
  <si>
    <t>Canx Chqs</t>
  </si>
  <si>
    <t xml:space="preserve">Miscellaneous </t>
  </si>
  <si>
    <t>Ward Grant</t>
  </si>
  <si>
    <t>Notice Board</t>
  </si>
  <si>
    <t>B/F</t>
  </si>
  <si>
    <t xml:space="preserve">S106 </t>
  </si>
  <si>
    <t>A</t>
  </si>
  <si>
    <t>B</t>
  </si>
  <si>
    <t>C</t>
  </si>
  <si>
    <t>Fox Inn</t>
  </si>
  <si>
    <t>Total</t>
  </si>
  <si>
    <t>A = Play 49%</t>
  </si>
  <si>
    <t>B = Amenity Open Space 21%</t>
  </si>
  <si>
    <t>C = Sports Pitches 30%</t>
  </si>
  <si>
    <t>Chapel Farm</t>
  </si>
  <si>
    <t>90 The Vill</t>
  </si>
  <si>
    <t>12/02909/FUL</t>
  </si>
  <si>
    <t>111 The Vill</t>
  </si>
  <si>
    <t>12/01216/FUL</t>
  </si>
  <si>
    <t>Aspden House</t>
  </si>
  <si>
    <t>65 The Vill</t>
  </si>
  <si>
    <t>13/03587/FUL</t>
  </si>
  <si>
    <t>Double Taxation</t>
  </si>
  <si>
    <t>DT</t>
  </si>
  <si>
    <t>Cricket Club</t>
  </si>
  <si>
    <t>Parish Council Funds</t>
  </si>
  <si>
    <t>Transparency Code</t>
  </si>
  <si>
    <t>Street Furniture</t>
  </si>
  <si>
    <t>Play Area</t>
  </si>
  <si>
    <t>Extreme Weather Fund</t>
  </si>
  <si>
    <t>Playscheme</t>
  </si>
  <si>
    <t>New Equip</t>
  </si>
  <si>
    <t>Petanque Club</t>
  </si>
  <si>
    <t>RTA Bench Damage Claim Settled</t>
  </si>
  <si>
    <t>Play Area Grant</t>
  </si>
  <si>
    <t>Balance b/f 01 April 2022</t>
  </si>
  <si>
    <t>RECEIPTS 2022-2023</t>
  </si>
  <si>
    <t>CYC</t>
  </si>
  <si>
    <t>DT 2021-22</t>
  </si>
  <si>
    <t>PAYMENTS 2022-2023</t>
  </si>
  <si>
    <t>Salary</t>
  </si>
  <si>
    <t>STO</t>
  </si>
  <si>
    <t>Jetscreen</t>
  </si>
  <si>
    <t>Dog Poo Signs</t>
  </si>
  <si>
    <t>Aspects</t>
  </si>
  <si>
    <t>Play Area Grass Cutting</t>
  </si>
  <si>
    <t>Deans Garden Centre</t>
  </si>
  <si>
    <t>Bench</t>
  </si>
  <si>
    <t>Cancelled</t>
  </si>
  <si>
    <t>Invoice 5398</t>
  </si>
  <si>
    <t>Invoice 5477</t>
  </si>
  <si>
    <t>Invoice 5514</t>
  </si>
  <si>
    <t>Aspects Ref</t>
  </si>
  <si>
    <t>08Feb Extras</t>
  </si>
  <si>
    <t>05/19 Apr</t>
  </si>
  <si>
    <t>03/15 May</t>
  </si>
  <si>
    <t>Barclays</t>
  </si>
  <si>
    <t>HMRC</t>
  </si>
  <si>
    <t>ICO</t>
  </si>
  <si>
    <t>Subscription</t>
  </si>
  <si>
    <t>DDR</t>
  </si>
  <si>
    <t>Income and Expenditure Account Year Ending 31 March 2023</t>
  </si>
  <si>
    <t>Yorkshire Internal Audit Services</t>
  </si>
  <si>
    <t>Ashfield Leisure</t>
  </si>
  <si>
    <t>Post RoSPA Works</t>
  </si>
  <si>
    <t>Bench Plaque</t>
  </si>
  <si>
    <t xml:space="preserve">Hiscock </t>
  </si>
  <si>
    <t>SOTF PCC</t>
  </si>
  <si>
    <t>Churchyard Grant</t>
  </si>
  <si>
    <t>Jubilee Event</t>
  </si>
  <si>
    <t>Invoice 5578</t>
  </si>
  <si>
    <t>30May, 14/28 Jun</t>
  </si>
  <si>
    <t>PAYE</t>
  </si>
  <si>
    <t>Invoice 5648</t>
  </si>
  <si>
    <t>27Jul, 15Aug</t>
  </si>
  <si>
    <t>Invoice 5699</t>
  </si>
  <si>
    <t xml:space="preserve">Draft </t>
  </si>
  <si>
    <t>2023-24</t>
  </si>
  <si>
    <t>30Aug</t>
  </si>
  <si>
    <t>Marmax</t>
  </si>
  <si>
    <t>Benches</t>
  </si>
  <si>
    <t>Playsafety</t>
  </si>
  <si>
    <t>ROSPA Inspection</t>
  </si>
  <si>
    <t>Invoice 5725</t>
  </si>
  <si>
    <t>12Sep</t>
  </si>
  <si>
    <t xml:space="preserve">Earmarked Funds: </t>
  </si>
  <si>
    <t>Inclusive Roundabout</t>
  </si>
  <si>
    <t>Invoice 5741</t>
  </si>
  <si>
    <t>03Oct, 17Oct</t>
  </si>
  <si>
    <t>Asfield</t>
  </si>
  <si>
    <t>Roundabout</t>
  </si>
  <si>
    <t>Spent/Inclusive Roundabout</t>
  </si>
  <si>
    <t>DT 2022-23</t>
  </si>
  <si>
    <t>Bank Reconciliation as at 31 March 2023</t>
  </si>
  <si>
    <t>Date: 26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</si>
</sst>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6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ABF8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14" fontId="1" fillId="0" borderId="0" xfId="0" applyNumberFormat="1" applyFont="1"/>
    <xf numFmtId="2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4" fontId="1" fillId="0" borderId="0" xfId="0" applyNumberFormat="1" applyFont="1" applyAlignment="1">
      <alignment horizontal="right"/>
    </xf>
    <xf numFmtId="0" fontId="2" fillId="0" borderId="0" xfId="0" applyFont="1"/>
    <xf numFmtId="2" fontId="3" fillId="0" borderId="0" xfId="0" applyNumberFormat="1" applyFont="1"/>
    <xf numFmtId="14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1" fillId="0" borderId="0" xfId="0" applyFont="1" applyAlignment="1">
      <alignment horizontal="right"/>
    </xf>
    <xf numFmtId="0" fontId="4" fillId="0" borderId="0" xfId="0" applyFont="1"/>
    <xf numFmtId="2" fontId="4" fillId="0" borderId="0" xfId="0" applyNumberFormat="1" applyFont="1"/>
    <xf numFmtId="2" fontId="2" fillId="0" borderId="0" xfId="0" applyNumberFormat="1" applyFont="1"/>
    <xf numFmtId="2" fontId="2" fillId="0" borderId="1" xfId="0" applyNumberFormat="1" applyFont="1" applyBorder="1"/>
    <xf numFmtId="2" fontId="2" fillId="0" borderId="0" xfId="0" applyNumberFormat="1" applyFont="1" applyAlignment="1">
      <alignment horizontal="center"/>
    </xf>
    <xf numFmtId="2" fontId="1" fillId="0" borderId="1" xfId="0" applyNumberFormat="1" applyFont="1" applyBorder="1"/>
    <xf numFmtId="1" fontId="3" fillId="0" borderId="0" xfId="0" applyNumberFormat="1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5" xfId="0" applyNumberFormat="1" applyFont="1" applyBorder="1"/>
    <xf numFmtId="0" fontId="1" fillId="0" borderId="5" xfId="0" applyFont="1" applyBorder="1"/>
    <xf numFmtId="0" fontId="1" fillId="0" borderId="1" xfId="0" applyFont="1" applyBorder="1"/>
    <xf numFmtId="2" fontId="1" fillId="0" borderId="2" xfId="0" applyNumberFormat="1" applyFont="1" applyBorder="1"/>
    <xf numFmtId="0" fontId="5" fillId="0" borderId="0" xfId="0" applyFont="1"/>
    <xf numFmtId="2" fontId="1" fillId="0" borderId="3" xfId="0" applyNumberFormat="1" applyFont="1" applyBorder="1"/>
    <xf numFmtId="2" fontId="1" fillId="0" borderId="4" xfId="0" applyNumberFormat="1" applyFont="1" applyBorder="1"/>
    <xf numFmtId="0" fontId="5" fillId="2" borderId="0" xfId="0" applyFont="1" applyFill="1"/>
    <xf numFmtId="0" fontId="5" fillId="3" borderId="0" xfId="0" applyFont="1" applyFill="1"/>
    <xf numFmtId="0" fontId="1" fillId="2" borderId="0" xfId="0" applyFont="1" applyFill="1" applyAlignment="1">
      <alignment horizontal="center"/>
    </xf>
    <xf numFmtId="2" fontId="1" fillId="3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/>
    <xf numFmtId="0" fontId="5" fillId="4" borderId="0" xfId="0" applyFont="1" applyFill="1"/>
    <xf numFmtId="0" fontId="1" fillId="2" borderId="0" xfId="0" applyFont="1" applyFill="1"/>
    <xf numFmtId="2" fontId="1" fillId="3" borderId="0" xfId="0" applyNumberFormat="1" applyFont="1" applyFill="1"/>
    <xf numFmtId="0" fontId="1" fillId="4" borderId="0" xfId="0" applyFont="1" applyFill="1"/>
    <xf numFmtId="2" fontId="1" fillId="4" borderId="0" xfId="0" applyNumberFormat="1" applyFont="1" applyFill="1"/>
    <xf numFmtId="2" fontId="1" fillId="5" borderId="0" xfId="0" applyNumberFormat="1" applyFont="1" applyFill="1"/>
    <xf numFmtId="0" fontId="1" fillId="2" borderId="5" xfId="0" applyFont="1" applyFill="1" applyBorder="1"/>
    <xf numFmtId="0" fontId="1" fillId="3" borderId="5" xfId="0" applyFont="1" applyFill="1" applyBorder="1"/>
    <xf numFmtId="0" fontId="1" fillId="4" borderId="5" xfId="0" applyFont="1" applyFill="1" applyBorder="1"/>
    <xf numFmtId="0" fontId="1" fillId="5" borderId="5" xfId="0" applyFont="1" applyFill="1" applyBorder="1"/>
    <xf numFmtId="0" fontId="1" fillId="3" borderId="0" xfId="0" applyFont="1" applyFill="1"/>
    <xf numFmtId="14" fontId="4" fillId="0" borderId="0" xfId="0" applyNumberFormat="1" applyFont="1"/>
    <xf numFmtId="2" fontId="5" fillId="3" borderId="0" xfId="0" applyNumberFormat="1" applyFont="1" applyFill="1"/>
    <xf numFmtId="2" fontId="1" fillId="2" borderId="0" xfId="0" applyNumberFormat="1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5" xfId="0" applyFont="1" applyBorder="1"/>
    <xf numFmtId="0" fontId="6" fillId="0" borderId="1" xfId="0" applyFont="1" applyBorder="1"/>
    <xf numFmtId="14" fontId="1" fillId="0" borderId="0" xfId="0" quotePrefix="1" applyNumberFormat="1" applyFont="1"/>
    <xf numFmtId="0" fontId="1" fillId="0" borderId="0" xfId="0" quotePrefix="1" applyFont="1"/>
    <xf numFmtId="9" fontId="1" fillId="0" borderId="0" xfId="0" applyNumberFormat="1" applyFont="1" applyAlignment="1">
      <alignment horizontal="left"/>
    </xf>
    <xf numFmtId="2" fontId="1" fillId="2" borderId="1" xfId="0" applyNumberFormat="1" applyFont="1" applyFill="1" applyBorder="1"/>
    <xf numFmtId="0" fontId="1" fillId="6" borderId="0" xfId="0" applyFont="1" applyFill="1"/>
    <xf numFmtId="2" fontId="1" fillId="6" borderId="1" xfId="0" applyNumberFormat="1" applyFont="1" applyFill="1" applyBorder="1"/>
    <xf numFmtId="2" fontId="1" fillId="7" borderId="0" xfId="0" applyNumberFormat="1" applyFont="1" applyFill="1"/>
    <xf numFmtId="2" fontId="1" fillId="7" borderId="1" xfId="0" applyNumberFormat="1" applyFont="1" applyFill="1" applyBorder="1"/>
    <xf numFmtId="2" fontId="1" fillId="5" borderId="1" xfId="0" applyNumberFormat="1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000"/>
      <color rgb="FFFABF8F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0"/>
  <sheetViews>
    <sheetView tabSelected="1" workbookViewId="0">
      <selection activeCell="A2" sqref="A2"/>
    </sheetView>
  </sheetViews>
  <sheetFormatPr defaultColWidth="9" defaultRowHeight="15" x14ac:dyDescent="0.25"/>
  <cols>
    <col min="1" max="1" width="10.5703125" style="1" bestFit="1" customWidth="1"/>
    <col min="2" max="2" width="9.5703125" style="1" customWidth="1"/>
    <col min="3" max="3" width="9" style="1"/>
    <col min="4" max="4" width="10.5703125" style="1" bestFit="1" customWidth="1"/>
    <col min="5" max="6" width="9" style="1"/>
    <col min="7" max="7" width="9.7109375" style="1" customWidth="1"/>
    <col min="8" max="8" width="9" style="1"/>
    <col min="9" max="9" width="6" style="1" customWidth="1"/>
    <col min="10" max="10" width="24" style="1" customWidth="1"/>
    <col min="11" max="16384" width="9" style="1"/>
  </cols>
  <sheetData>
    <row r="1" spans="1:11" x14ac:dyDescent="0.25">
      <c r="A1" s="61" t="s">
        <v>22</v>
      </c>
      <c r="B1" s="61"/>
      <c r="C1" s="61"/>
      <c r="D1" s="61"/>
      <c r="E1" s="61"/>
      <c r="F1" s="61"/>
      <c r="G1" s="61"/>
    </row>
    <row r="3" spans="1:11" x14ac:dyDescent="0.25">
      <c r="A3" s="61" t="s">
        <v>148</v>
      </c>
      <c r="B3" s="61"/>
      <c r="C3" s="61"/>
      <c r="D3" s="61"/>
      <c r="E3" s="61"/>
      <c r="F3" s="61"/>
      <c r="G3" s="61"/>
      <c r="K3" s="3"/>
    </row>
    <row r="4" spans="1:11" x14ac:dyDescent="0.25">
      <c r="K4" s="3"/>
    </row>
    <row r="5" spans="1:11" x14ac:dyDescent="0.25">
      <c r="A5" s="1" t="s">
        <v>90</v>
      </c>
      <c r="G5" s="3">
        <v>40870.44</v>
      </c>
      <c r="K5" s="3"/>
    </row>
    <row r="6" spans="1:11" x14ac:dyDescent="0.25">
      <c r="K6" s="10"/>
    </row>
    <row r="7" spans="1:11" x14ac:dyDescent="0.25">
      <c r="A7" s="1" t="s">
        <v>0</v>
      </c>
      <c r="G7" s="3">
        <f>Receipts!D6</f>
        <v>13245.990000000002</v>
      </c>
      <c r="K7" s="3"/>
    </row>
    <row r="8" spans="1:11" x14ac:dyDescent="0.25">
      <c r="K8" s="10"/>
    </row>
    <row r="9" spans="1:11" x14ac:dyDescent="0.25">
      <c r="G9" s="24">
        <f>G5+G7</f>
        <v>54116.430000000008</v>
      </c>
      <c r="K9" s="3"/>
    </row>
    <row r="10" spans="1:11" x14ac:dyDescent="0.25">
      <c r="K10" s="10"/>
    </row>
    <row r="11" spans="1:11" x14ac:dyDescent="0.25">
      <c r="A11" s="1" t="s">
        <v>6</v>
      </c>
      <c r="G11" s="3">
        <f>Payments!G7</f>
        <v>26493.26</v>
      </c>
      <c r="K11" s="3"/>
    </row>
    <row r="12" spans="1:11" x14ac:dyDescent="0.25">
      <c r="K12" s="10"/>
    </row>
    <row r="13" spans="1:11" ht="15.75" thickBot="1" x14ac:dyDescent="0.3">
      <c r="A13" s="1" t="s">
        <v>46</v>
      </c>
      <c r="G13" s="17">
        <f>G9-G11</f>
        <v>27623.170000000009</v>
      </c>
      <c r="K13" s="3"/>
    </row>
    <row r="14" spans="1:11" x14ac:dyDescent="0.25">
      <c r="K14" s="10"/>
    </row>
    <row r="15" spans="1:11" x14ac:dyDescent="0.25">
      <c r="A15" s="1" t="s">
        <v>7</v>
      </c>
      <c r="K15" s="3"/>
    </row>
    <row r="16" spans="1:11" x14ac:dyDescent="0.25">
      <c r="K16" s="10"/>
    </row>
    <row r="17" spans="1:13" x14ac:dyDescent="0.25">
      <c r="A17" s="1" t="s">
        <v>8</v>
      </c>
      <c r="D17" s="3">
        <v>10833.79</v>
      </c>
      <c r="E17" s="25"/>
      <c r="K17" s="3"/>
    </row>
    <row r="18" spans="1:13" x14ac:dyDescent="0.25">
      <c r="A18" s="1" t="s">
        <v>9</v>
      </c>
      <c r="D18" s="3">
        <v>16789.38</v>
      </c>
      <c r="E18" s="25"/>
      <c r="K18" s="10"/>
    </row>
    <row r="19" spans="1:13" x14ac:dyDescent="0.25">
      <c r="A19" s="1" t="s">
        <v>12</v>
      </c>
      <c r="D19" s="3">
        <v>0</v>
      </c>
    </row>
    <row r="20" spans="1:13" x14ac:dyDescent="0.25">
      <c r="D20" s="24">
        <f>SUM(D17:D19)</f>
        <v>27623.170000000002</v>
      </c>
      <c r="H20" s="3"/>
      <c r="K20" s="10"/>
    </row>
    <row r="21" spans="1:13" x14ac:dyDescent="0.25">
      <c r="K21" s="3"/>
    </row>
    <row r="22" spans="1:13" x14ac:dyDescent="0.25">
      <c r="A22" s="1" t="s">
        <v>10</v>
      </c>
    </row>
    <row r="24" spans="1:13" x14ac:dyDescent="0.25">
      <c r="A24" s="1" t="s">
        <v>11</v>
      </c>
      <c r="B24" s="1" t="s">
        <v>3</v>
      </c>
      <c r="L24" s="2"/>
    </row>
    <row r="26" spans="1:13" x14ac:dyDescent="0.25">
      <c r="D26" s="3"/>
      <c r="G26" s="3"/>
      <c r="L26" s="2"/>
      <c r="M26" s="3"/>
    </row>
    <row r="27" spans="1:13" x14ac:dyDescent="0.25">
      <c r="D27" s="3"/>
    </row>
    <row r="28" spans="1:13" x14ac:dyDescent="0.25">
      <c r="D28" s="3"/>
      <c r="K28" s="3"/>
    </row>
    <row r="29" spans="1:13" x14ac:dyDescent="0.25">
      <c r="D29" s="3"/>
      <c r="K29" s="3"/>
    </row>
    <row r="30" spans="1:13" x14ac:dyDescent="0.25">
      <c r="D30" s="3"/>
      <c r="K30" s="3"/>
    </row>
    <row r="31" spans="1:13" x14ac:dyDescent="0.25">
      <c r="D31" s="3"/>
      <c r="K31" s="3"/>
    </row>
    <row r="32" spans="1:13" x14ac:dyDescent="0.25">
      <c r="D32" s="3"/>
    </row>
    <row r="33" spans="1:10" x14ac:dyDescent="0.25">
      <c r="D33" s="3"/>
    </row>
    <row r="34" spans="1:10" ht="15.75" thickBot="1" x14ac:dyDescent="0.3">
      <c r="B34" s="26">
        <f>SUM(B26:B33)</f>
        <v>0</v>
      </c>
      <c r="D34" s="26">
        <f>SUM(D26:D33)</f>
        <v>0</v>
      </c>
      <c r="G34" s="27">
        <f>D20+B34-D34</f>
        <v>27623.170000000002</v>
      </c>
      <c r="I34" s="8">
        <f>G13-G34</f>
        <v>0</v>
      </c>
    </row>
    <row r="35" spans="1:10" ht="15.75" thickTop="1" x14ac:dyDescent="0.25"/>
    <row r="36" spans="1:10" x14ac:dyDescent="0.25">
      <c r="J36" s="28" t="s">
        <v>66</v>
      </c>
    </row>
    <row r="37" spans="1:10" x14ac:dyDescent="0.25">
      <c r="F37" s="3"/>
      <c r="J37" s="29" t="s">
        <v>67</v>
      </c>
    </row>
    <row r="38" spans="1:10" x14ac:dyDescent="0.25">
      <c r="C38" s="4" t="s">
        <v>60</v>
      </c>
      <c r="D38" s="20"/>
      <c r="E38" s="30" t="s">
        <v>61</v>
      </c>
      <c r="F38" s="31" t="s">
        <v>62</v>
      </c>
      <c r="G38" s="32" t="s">
        <v>63</v>
      </c>
      <c r="H38" s="33" t="s">
        <v>65</v>
      </c>
      <c r="J38" s="34" t="s">
        <v>68</v>
      </c>
    </row>
    <row r="39" spans="1:10" x14ac:dyDescent="0.25">
      <c r="C39" s="1" t="s">
        <v>59</v>
      </c>
      <c r="E39" s="35">
        <v>9489.9599999999991</v>
      </c>
      <c r="F39" s="36"/>
      <c r="G39" s="37"/>
      <c r="H39" s="33">
        <f>SUM(E39:G39)</f>
        <v>9489.9599999999991</v>
      </c>
    </row>
    <row r="40" spans="1:10" x14ac:dyDescent="0.25">
      <c r="A40" s="25" t="s">
        <v>64</v>
      </c>
      <c r="B40" s="25" t="s">
        <v>70</v>
      </c>
      <c r="C40" s="1" t="s">
        <v>71</v>
      </c>
      <c r="E40" s="35">
        <v>5647.95</v>
      </c>
      <c r="F40" s="36">
        <v>2420.5500000000002</v>
      </c>
      <c r="G40" s="37">
        <v>3457.93</v>
      </c>
      <c r="H40" s="33">
        <f>SUM(D40:G40)</f>
        <v>11526.43</v>
      </c>
    </row>
    <row r="41" spans="1:10" x14ac:dyDescent="0.25">
      <c r="A41" s="25" t="s">
        <v>69</v>
      </c>
      <c r="B41" s="25" t="s">
        <v>72</v>
      </c>
      <c r="C41" s="1" t="s">
        <v>73</v>
      </c>
      <c r="E41" s="35">
        <v>999.11</v>
      </c>
      <c r="F41" s="36">
        <v>428.19</v>
      </c>
      <c r="G41" s="38">
        <v>611.69000000000005</v>
      </c>
      <c r="H41" s="39">
        <f>SUM(D41:G41)</f>
        <v>2038.99</v>
      </c>
    </row>
    <row r="42" spans="1:10" x14ac:dyDescent="0.25">
      <c r="A42" s="25" t="s">
        <v>74</v>
      </c>
      <c r="B42" s="25" t="s">
        <v>75</v>
      </c>
      <c r="C42" s="1" t="s">
        <v>76</v>
      </c>
      <c r="E42" s="35">
        <v>3304.56</v>
      </c>
      <c r="F42" s="36">
        <v>1416.24</v>
      </c>
      <c r="G42" s="38">
        <v>2023.2</v>
      </c>
      <c r="H42" s="39">
        <f>SUM(D42:G42)</f>
        <v>6744</v>
      </c>
    </row>
    <row r="43" spans="1:10" x14ac:dyDescent="0.25">
      <c r="E43" s="40">
        <f>SUM(E39:E42)</f>
        <v>19441.580000000002</v>
      </c>
      <c r="F43" s="41">
        <f>SUM(F39:F42)</f>
        <v>4264.9800000000005</v>
      </c>
      <c r="G43" s="42">
        <f>SUM(G39:G42)</f>
        <v>6092.82</v>
      </c>
      <c r="H43" s="43">
        <f>SUM(H39:H42)</f>
        <v>29799.38</v>
      </c>
    </row>
    <row r="44" spans="1:10" x14ac:dyDescent="0.25">
      <c r="E44" s="35"/>
      <c r="F44" s="44"/>
      <c r="G44" s="37"/>
      <c r="H44" s="33"/>
    </row>
    <row r="45" spans="1:10" x14ac:dyDescent="0.25">
      <c r="A45" s="45">
        <v>42851</v>
      </c>
      <c r="B45" s="12" t="s">
        <v>79</v>
      </c>
      <c r="C45" s="12" t="s">
        <v>47</v>
      </c>
      <c r="D45" s="12">
        <v>101137</v>
      </c>
      <c r="E45" s="28"/>
      <c r="F45" s="46"/>
      <c r="G45" s="38">
        <v>1500</v>
      </c>
      <c r="H45" s="39">
        <f>SUM(E45:G45)</f>
        <v>1500</v>
      </c>
    </row>
    <row r="46" spans="1:10" x14ac:dyDescent="0.25">
      <c r="A46" s="45">
        <v>43068</v>
      </c>
      <c r="B46" s="12" t="s">
        <v>85</v>
      </c>
      <c r="C46" s="12" t="s">
        <v>86</v>
      </c>
      <c r="D46" s="12">
        <v>101166</v>
      </c>
      <c r="E46" s="47">
        <v>9585</v>
      </c>
      <c r="F46" s="44"/>
      <c r="G46" s="37"/>
      <c r="H46" s="39">
        <f t="shared" ref="H46:H47" si="0">SUM(E46:G46)</f>
        <v>9585</v>
      </c>
    </row>
    <row r="47" spans="1:10" x14ac:dyDescent="0.25">
      <c r="A47" s="45">
        <v>43579</v>
      </c>
      <c r="B47" s="12" t="s">
        <v>79</v>
      </c>
      <c r="C47" s="12" t="s">
        <v>47</v>
      </c>
      <c r="D47" s="12">
        <v>101220</v>
      </c>
      <c r="E47" s="35"/>
      <c r="F47" s="44"/>
      <c r="G47" s="38">
        <v>500</v>
      </c>
      <c r="H47" s="39">
        <f t="shared" si="0"/>
        <v>500</v>
      </c>
    </row>
    <row r="48" spans="1:10" x14ac:dyDescent="0.25">
      <c r="A48" s="45">
        <v>43677</v>
      </c>
      <c r="B48" s="12" t="s">
        <v>87</v>
      </c>
      <c r="C48" s="12" t="s">
        <v>47</v>
      </c>
      <c r="D48" s="12">
        <v>101235</v>
      </c>
      <c r="E48" s="35"/>
      <c r="F48" s="44"/>
      <c r="G48" s="38">
        <v>490</v>
      </c>
      <c r="H48" s="39">
        <v>490</v>
      </c>
    </row>
    <row r="49" spans="1:10" x14ac:dyDescent="0.25">
      <c r="A49" s="45">
        <v>44895</v>
      </c>
      <c r="B49" s="12" t="s">
        <v>144</v>
      </c>
      <c r="C49" s="12" t="s">
        <v>145</v>
      </c>
      <c r="D49" s="12">
        <v>101319</v>
      </c>
      <c r="E49" s="35">
        <v>9856.58</v>
      </c>
      <c r="F49" s="56"/>
      <c r="G49" s="58"/>
      <c r="H49" s="39">
        <v>9856.58</v>
      </c>
    </row>
    <row r="50" spans="1:10" ht="15.75" thickBot="1" x14ac:dyDescent="0.3">
      <c r="E50" s="55">
        <f>E43-E45-E46-E47-E48-E49</f>
        <v>0</v>
      </c>
      <c r="F50" s="57">
        <f t="shared" ref="F50:H50" si="1">F43-F45-F46-F47-F48-F49</f>
        <v>4264.9800000000005</v>
      </c>
      <c r="G50" s="59">
        <f t="shared" si="1"/>
        <v>3602.8199999999997</v>
      </c>
      <c r="H50" s="60">
        <f t="shared" si="1"/>
        <v>7867.8000000000011</v>
      </c>
      <c r="I50" s="8">
        <f>H50-E50-F50-G50</f>
        <v>0</v>
      </c>
    </row>
    <row r="54" spans="1:10" x14ac:dyDescent="0.25">
      <c r="E54" s="33" t="s">
        <v>43</v>
      </c>
      <c r="F54" s="33"/>
      <c r="G54" s="33"/>
      <c r="H54" s="39">
        <f>H50</f>
        <v>7867.8000000000011</v>
      </c>
    </row>
    <row r="55" spans="1:10" x14ac:dyDescent="0.25">
      <c r="E55" s="1" t="s">
        <v>34</v>
      </c>
      <c r="H55" s="3">
        <v>22.61</v>
      </c>
    </row>
    <row r="56" spans="1:10" x14ac:dyDescent="0.25">
      <c r="E56" s="1" t="s">
        <v>81</v>
      </c>
      <c r="H56" s="3">
        <v>815.18</v>
      </c>
    </row>
    <row r="57" spans="1:10" x14ac:dyDescent="0.25">
      <c r="E57" s="1" t="s">
        <v>58</v>
      </c>
      <c r="H57" s="3">
        <v>0</v>
      </c>
    </row>
    <row r="58" spans="1:10" ht="15.75" thickBot="1" x14ac:dyDescent="0.3">
      <c r="E58" s="1" t="s">
        <v>13</v>
      </c>
      <c r="H58" s="17">
        <f>SUM(H54:H57)</f>
        <v>8705.59</v>
      </c>
    </row>
    <row r="62" spans="1:10" x14ac:dyDescent="0.25">
      <c r="E62" s="1" t="s">
        <v>140</v>
      </c>
    </row>
    <row r="63" spans="1:10" x14ac:dyDescent="0.25">
      <c r="E63" s="1" t="s">
        <v>82</v>
      </c>
      <c r="H63" s="3">
        <v>2500</v>
      </c>
    </row>
    <row r="64" spans="1:10" x14ac:dyDescent="0.25">
      <c r="E64" s="1" t="s">
        <v>83</v>
      </c>
      <c r="H64" s="3">
        <v>0</v>
      </c>
      <c r="J64" s="1" t="s">
        <v>146</v>
      </c>
    </row>
    <row r="65" spans="1:8" x14ac:dyDescent="0.25">
      <c r="E65" s="1" t="s">
        <v>84</v>
      </c>
      <c r="H65" s="3">
        <v>500</v>
      </c>
    </row>
    <row r="66" spans="1:8" x14ac:dyDescent="0.25">
      <c r="H66" s="21">
        <f>SUM(H63:H65)</f>
        <v>3000</v>
      </c>
    </row>
    <row r="67" spans="1:8" x14ac:dyDescent="0.25">
      <c r="H67" s="3"/>
    </row>
    <row r="68" spans="1:8" x14ac:dyDescent="0.25">
      <c r="H68" s="3"/>
    </row>
    <row r="70" spans="1:8" ht="15.75" thickBot="1" x14ac:dyDescent="0.3">
      <c r="A70" s="1" t="s">
        <v>80</v>
      </c>
      <c r="H70" s="17">
        <f>G34-H58-H66</f>
        <v>15917.580000000002</v>
      </c>
    </row>
  </sheetData>
  <mergeCells count="2">
    <mergeCell ref="A1:G1"/>
    <mergeCell ref="A3:G3"/>
  </mergeCells>
  <pageMargins left="0.70866141732283472" right="0.70866141732283472" top="0.74803149606299213" bottom="0.74803149606299213" header="0.31496062992125984" footer="0.31496062992125984"/>
  <pageSetup paperSize="9" scale="72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2"/>
  <sheetViews>
    <sheetView zoomScaleNormal="100" workbookViewId="0">
      <selection activeCell="A2" sqref="A2"/>
    </sheetView>
  </sheetViews>
  <sheetFormatPr defaultColWidth="9" defaultRowHeight="15" x14ac:dyDescent="0.25"/>
  <cols>
    <col min="1" max="1" width="10.5703125" style="1" bestFit="1" customWidth="1"/>
    <col min="2" max="2" width="20.85546875" style="1" customWidth="1"/>
    <col min="3" max="3" width="21.5703125" style="1" customWidth="1"/>
    <col min="4" max="4" width="9.5703125" style="1" bestFit="1" customWidth="1"/>
    <col min="5" max="5" width="3.5703125" style="1" customWidth="1"/>
    <col min="6" max="16384" width="9" style="1"/>
  </cols>
  <sheetData>
    <row r="1" spans="1:15" x14ac:dyDescent="0.25">
      <c r="A1" s="61" t="s">
        <v>22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N1" s="12" t="s">
        <v>20</v>
      </c>
      <c r="O1" s="13">
        <f>'Inc&amp;Exp'!I17</f>
        <v>13245.990000000002</v>
      </c>
    </row>
    <row r="2" spans="1:15" x14ac:dyDescent="0.25">
      <c r="N2" s="12" t="s">
        <v>21</v>
      </c>
      <c r="O2" s="13">
        <f>O1-D6</f>
        <v>0</v>
      </c>
    </row>
    <row r="3" spans="1:15" x14ac:dyDescent="0.25">
      <c r="A3" s="62" t="s">
        <v>91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5" x14ac:dyDescent="0.25">
      <c r="N4" s="7"/>
      <c r="O4" s="7"/>
    </row>
    <row r="5" spans="1:15" s="7" customFormat="1" x14ac:dyDescent="0.25">
      <c r="A5" s="7" t="s">
        <v>1</v>
      </c>
      <c r="B5" s="7" t="s">
        <v>53</v>
      </c>
      <c r="C5" s="7" t="s">
        <v>2</v>
      </c>
      <c r="D5" s="7" t="s">
        <v>3</v>
      </c>
      <c r="F5" s="4" t="s">
        <v>4</v>
      </c>
      <c r="G5" s="4" t="s">
        <v>44</v>
      </c>
      <c r="H5" s="4" t="s">
        <v>27</v>
      </c>
      <c r="I5" s="4" t="s">
        <v>47</v>
      </c>
      <c r="J5" s="4" t="s">
        <v>5</v>
      </c>
      <c r="K5" s="4" t="s">
        <v>78</v>
      </c>
      <c r="L5" s="14"/>
    </row>
    <row r="6" spans="1:15" s="7" customFormat="1" ht="15.75" thickBot="1" x14ac:dyDescent="0.3">
      <c r="D6" s="15">
        <f>SUM(D7:D101)</f>
        <v>13245.990000000002</v>
      </c>
      <c r="E6" s="14"/>
      <c r="F6" s="15">
        <f>SUM(F7:F101)</f>
        <v>8500</v>
      </c>
      <c r="G6" s="15">
        <f t="shared" ref="G6:K6" si="0">SUM(G7:G101)</f>
        <v>23.6</v>
      </c>
      <c r="H6" s="15">
        <f t="shared" si="0"/>
        <v>400.6</v>
      </c>
      <c r="I6" s="15">
        <f t="shared" si="0"/>
        <v>900</v>
      </c>
      <c r="J6" s="15">
        <f t="shared" si="0"/>
        <v>0</v>
      </c>
      <c r="K6" s="15">
        <f t="shared" si="0"/>
        <v>3421.79</v>
      </c>
      <c r="L6" s="8">
        <f>D6-F6-G6-H6-I6-J6-K6</f>
        <v>0</v>
      </c>
      <c r="N6" s="1"/>
      <c r="O6" s="1"/>
    </row>
    <row r="7" spans="1:15" x14ac:dyDescent="0.25">
      <c r="A7" s="2">
        <v>44652</v>
      </c>
      <c r="B7" s="2" t="s">
        <v>92</v>
      </c>
      <c r="C7" s="1" t="s">
        <v>93</v>
      </c>
      <c r="D7" s="3">
        <v>1701.88</v>
      </c>
      <c r="E7" s="3"/>
      <c r="F7" s="3"/>
      <c r="G7" s="3"/>
      <c r="H7" s="3"/>
      <c r="I7" s="3"/>
      <c r="J7" s="3"/>
      <c r="K7" s="3">
        <v>1701.88</v>
      </c>
      <c r="L7" s="8">
        <f t="shared" ref="L7:L15" si="1">D7-F7-G7-H7-I7-J7-K7</f>
        <v>0</v>
      </c>
      <c r="O7" s="3"/>
    </row>
    <row r="8" spans="1:15" x14ac:dyDescent="0.25">
      <c r="A8" s="2">
        <v>44685</v>
      </c>
      <c r="B8" s="2" t="s">
        <v>92</v>
      </c>
      <c r="C8" s="1" t="s">
        <v>4</v>
      </c>
      <c r="D8" s="3">
        <v>4250</v>
      </c>
      <c r="F8" s="3">
        <v>4250</v>
      </c>
      <c r="G8" s="3"/>
      <c r="H8" s="3"/>
      <c r="I8" s="3"/>
      <c r="J8" s="3"/>
      <c r="K8" s="3"/>
      <c r="L8" s="8">
        <f t="shared" si="1"/>
        <v>0</v>
      </c>
      <c r="O8" s="3"/>
    </row>
    <row r="9" spans="1:15" x14ac:dyDescent="0.25">
      <c r="A9" s="2">
        <v>44718</v>
      </c>
      <c r="B9" s="2" t="s">
        <v>111</v>
      </c>
      <c r="C9" s="1" t="s">
        <v>44</v>
      </c>
      <c r="D9" s="3">
        <v>0.81</v>
      </c>
      <c r="E9" s="3"/>
      <c r="F9" s="3"/>
      <c r="G9" s="3">
        <v>0.81</v>
      </c>
      <c r="H9" s="3"/>
      <c r="I9" s="3"/>
      <c r="J9" s="3"/>
      <c r="K9" s="3"/>
      <c r="L9" s="8">
        <f t="shared" si="1"/>
        <v>0</v>
      </c>
      <c r="O9" s="3"/>
    </row>
    <row r="10" spans="1:15" x14ac:dyDescent="0.25">
      <c r="A10" s="2">
        <v>44740</v>
      </c>
      <c r="B10" s="2" t="s">
        <v>112</v>
      </c>
      <c r="C10" s="1" t="s">
        <v>33</v>
      </c>
      <c r="D10" s="3">
        <v>400.6</v>
      </c>
      <c r="E10" s="3"/>
      <c r="F10" s="3"/>
      <c r="G10" s="3"/>
      <c r="H10" s="3">
        <v>400.6</v>
      </c>
      <c r="I10" s="3"/>
      <c r="J10" s="3"/>
      <c r="K10" s="3"/>
      <c r="L10" s="8">
        <f t="shared" si="1"/>
        <v>0</v>
      </c>
    </row>
    <row r="11" spans="1:15" x14ac:dyDescent="0.25">
      <c r="A11" s="2">
        <v>44809</v>
      </c>
      <c r="B11" s="2" t="s">
        <v>111</v>
      </c>
      <c r="C11" s="1" t="s">
        <v>44</v>
      </c>
      <c r="D11" s="3">
        <v>3.33</v>
      </c>
      <c r="E11" s="3"/>
      <c r="F11" s="3"/>
      <c r="G11" s="3">
        <v>3.33</v>
      </c>
      <c r="H11" s="3"/>
      <c r="I11" s="3"/>
      <c r="J11" s="3"/>
      <c r="K11" s="3"/>
      <c r="L11" s="8">
        <f t="shared" si="1"/>
        <v>0</v>
      </c>
    </row>
    <row r="12" spans="1:15" x14ac:dyDescent="0.25">
      <c r="A12" s="2">
        <v>44833</v>
      </c>
      <c r="B12" s="2" t="s">
        <v>92</v>
      </c>
      <c r="C12" s="1" t="s">
        <v>4</v>
      </c>
      <c r="D12" s="3">
        <v>4250</v>
      </c>
      <c r="F12" s="3">
        <v>4250</v>
      </c>
      <c r="G12" s="3"/>
      <c r="H12" s="3"/>
      <c r="I12" s="3"/>
      <c r="J12" s="3"/>
      <c r="K12" s="3"/>
      <c r="L12" s="8">
        <f t="shared" si="1"/>
        <v>0</v>
      </c>
    </row>
    <row r="13" spans="1:15" x14ac:dyDescent="0.25">
      <c r="A13" s="2">
        <v>44900</v>
      </c>
      <c r="B13" s="1" t="s">
        <v>111</v>
      </c>
      <c r="C13" s="1" t="s">
        <v>44</v>
      </c>
      <c r="D13" s="3">
        <v>6.03</v>
      </c>
      <c r="F13" s="3"/>
      <c r="G13" s="1">
        <v>6.03</v>
      </c>
      <c r="H13" s="3"/>
      <c r="I13" s="3"/>
      <c r="J13" s="3"/>
      <c r="K13" s="3"/>
      <c r="L13" s="8">
        <f t="shared" si="1"/>
        <v>0</v>
      </c>
    </row>
    <row r="14" spans="1:15" x14ac:dyDescent="0.25">
      <c r="A14" s="2">
        <v>44980</v>
      </c>
      <c r="B14" s="2" t="s">
        <v>92</v>
      </c>
      <c r="C14" s="1" t="s">
        <v>147</v>
      </c>
      <c r="D14" s="3">
        <v>1719.91</v>
      </c>
      <c r="E14" s="3"/>
      <c r="F14" s="3"/>
      <c r="G14" s="3"/>
      <c r="H14" s="3"/>
      <c r="I14" s="3"/>
      <c r="J14" s="3"/>
      <c r="K14" s="3">
        <v>1719.91</v>
      </c>
      <c r="L14" s="8">
        <f t="shared" si="1"/>
        <v>0</v>
      </c>
    </row>
    <row r="15" spans="1:15" x14ac:dyDescent="0.25">
      <c r="A15" s="2">
        <v>44991</v>
      </c>
      <c r="B15" s="2" t="s">
        <v>111</v>
      </c>
      <c r="C15" s="1" t="s">
        <v>44</v>
      </c>
      <c r="D15" s="3">
        <v>13.43</v>
      </c>
      <c r="E15" s="3"/>
      <c r="F15" s="3"/>
      <c r="G15" s="3">
        <v>13.43</v>
      </c>
      <c r="H15" s="3"/>
      <c r="I15" s="3"/>
      <c r="J15" s="3"/>
      <c r="K15" s="3"/>
      <c r="L15" s="8">
        <f t="shared" si="1"/>
        <v>0</v>
      </c>
    </row>
    <row r="16" spans="1:15" x14ac:dyDescent="0.25">
      <c r="A16" s="2">
        <v>45008</v>
      </c>
      <c r="B16" s="2" t="s">
        <v>92</v>
      </c>
      <c r="C16" s="1" t="s">
        <v>57</v>
      </c>
      <c r="D16" s="3">
        <v>900</v>
      </c>
      <c r="E16" s="3"/>
      <c r="F16" s="3"/>
      <c r="G16" s="3"/>
      <c r="H16" s="3"/>
      <c r="I16" s="3">
        <v>900</v>
      </c>
      <c r="J16" s="3"/>
      <c r="K16" s="3"/>
      <c r="L16" s="8"/>
    </row>
    <row r="17" spans="1:15" x14ac:dyDescent="0.25">
      <c r="A17" s="2"/>
      <c r="B17" s="2"/>
      <c r="D17" s="3"/>
      <c r="E17" s="3"/>
      <c r="F17" s="3"/>
      <c r="G17" s="3"/>
      <c r="H17" s="3"/>
      <c r="I17" s="3"/>
      <c r="J17" s="3"/>
      <c r="K17" s="3"/>
      <c r="L17" s="8"/>
    </row>
    <row r="18" spans="1:15" x14ac:dyDescent="0.25">
      <c r="A18" s="2"/>
      <c r="B18" s="2"/>
      <c r="D18" s="3"/>
      <c r="E18" s="3"/>
      <c r="F18" s="3"/>
      <c r="G18" s="3"/>
      <c r="H18" s="3"/>
      <c r="I18" s="3"/>
      <c r="J18" s="3"/>
      <c r="K18" s="3"/>
      <c r="L18" s="8"/>
      <c r="O18" s="3"/>
    </row>
    <row r="19" spans="1:15" x14ac:dyDescent="0.25">
      <c r="A19" s="2"/>
      <c r="B19" s="2"/>
      <c r="D19" s="3"/>
      <c r="E19" s="3"/>
      <c r="F19" s="3"/>
      <c r="G19" s="3"/>
      <c r="H19" s="3"/>
      <c r="I19" s="3"/>
      <c r="J19" s="3"/>
      <c r="K19" s="3"/>
      <c r="L19" s="8"/>
    </row>
    <row r="20" spans="1:15" x14ac:dyDescent="0.25">
      <c r="A20" s="2"/>
      <c r="B20" s="2"/>
      <c r="D20" s="3"/>
      <c r="E20" s="3"/>
      <c r="F20" s="3"/>
      <c r="G20" s="3"/>
      <c r="H20" s="3"/>
      <c r="I20" s="3"/>
      <c r="J20" s="3"/>
      <c r="K20" s="3"/>
      <c r="L20" s="8"/>
    </row>
    <row r="21" spans="1:15" x14ac:dyDescent="0.25">
      <c r="A21" s="2"/>
      <c r="B21" s="2"/>
      <c r="D21" s="3"/>
      <c r="E21" s="3"/>
      <c r="F21" s="3"/>
      <c r="G21" s="3"/>
      <c r="H21" s="3"/>
      <c r="I21" s="3"/>
      <c r="J21" s="3"/>
      <c r="K21" s="3"/>
      <c r="L21" s="8"/>
    </row>
    <row r="22" spans="1:15" x14ac:dyDescent="0.25">
      <c r="A22" s="2"/>
      <c r="B22" s="2"/>
      <c r="D22" s="3"/>
      <c r="E22" s="3"/>
      <c r="F22" s="3"/>
      <c r="G22" s="3"/>
      <c r="H22" s="3"/>
      <c r="I22" s="3"/>
      <c r="J22" s="3"/>
      <c r="K22" s="3"/>
      <c r="L22" s="8"/>
    </row>
    <row r="23" spans="1:15" x14ac:dyDescent="0.25">
      <c r="A23" s="2"/>
      <c r="B23" s="2"/>
      <c r="D23" s="3"/>
      <c r="E23" s="3"/>
      <c r="F23" s="3"/>
      <c r="G23" s="3"/>
      <c r="H23" s="3"/>
      <c r="I23" s="3"/>
      <c r="J23" s="3"/>
      <c r="K23" s="3"/>
      <c r="L23" s="8"/>
    </row>
    <row r="24" spans="1:15" x14ac:dyDescent="0.25">
      <c r="A24" s="2"/>
      <c r="B24" s="2"/>
      <c r="D24" s="3"/>
      <c r="E24" s="3"/>
      <c r="F24" s="3"/>
      <c r="G24" s="3"/>
      <c r="H24" s="3"/>
      <c r="I24" s="3"/>
      <c r="J24" s="3"/>
      <c r="K24" s="3"/>
      <c r="L24" s="8"/>
    </row>
    <row r="25" spans="1:15" x14ac:dyDescent="0.25">
      <c r="A25" s="2"/>
      <c r="B25" s="2"/>
      <c r="D25" s="3"/>
      <c r="E25" s="3"/>
      <c r="F25" s="3"/>
      <c r="G25" s="3"/>
      <c r="H25" s="3"/>
      <c r="I25" s="3"/>
      <c r="J25" s="3"/>
      <c r="K25" s="3"/>
      <c r="L25" s="8"/>
    </row>
    <row r="26" spans="1:15" x14ac:dyDescent="0.25">
      <c r="A26" s="2"/>
      <c r="B26" s="2"/>
      <c r="D26" s="3"/>
      <c r="E26" s="3"/>
      <c r="F26" s="3"/>
      <c r="G26" s="3"/>
      <c r="H26" s="3"/>
      <c r="I26" s="3"/>
      <c r="J26" s="3"/>
      <c r="K26" s="3"/>
      <c r="L26" s="8"/>
    </row>
    <row r="27" spans="1:15" x14ac:dyDescent="0.25">
      <c r="A27" s="2"/>
      <c r="B27" s="2"/>
      <c r="D27" s="3"/>
      <c r="E27" s="3"/>
      <c r="F27" s="3"/>
      <c r="G27" s="3"/>
      <c r="H27" s="3"/>
      <c r="I27" s="3"/>
      <c r="J27" s="3"/>
      <c r="K27" s="3"/>
      <c r="L27" s="8"/>
    </row>
    <row r="28" spans="1:15" x14ac:dyDescent="0.25">
      <c r="A28" s="2"/>
      <c r="B28" s="2"/>
      <c r="D28" s="3"/>
      <c r="E28" s="3"/>
      <c r="F28" s="3"/>
      <c r="G28" s="3"/>
      <c r="H28" s="3"/>
      <c r="I28" s="3"/>
      <c r="J28" s="3"/>
      <c r="K28" s="3"/>
      <c r="L28" s="8"/>
    </row>
    <row r="29" spans="1:15" x14ac:dyDescent="0.25">
      <c r="A29" s="2"/>
      <c r="B29" s="2"/>
      <c r="D29" s="3"/>
      <c r="E29" s="3"/>
      <c r="F29" s="3"/>
      <c r="G29" s="3"/>
      <c r="H29" s="3"/>
      <c r="I29" s="3"/>
      <c r="J29" s="3"/>
      <c r="K29" s="3"/>
      <c r="L29" s="8"/>
    </row>
    <row r="30" spans="1:15" x14ac:dyDescent="0.25">
      <c r="D30" s="3"/>
      <c r="E30" s="3"/>
      <c r="F30" s="3"/>
      <c r="G30" s="3"/>
      <c r="H30" s="3"/>
      <c r="I30" s="3"/>
      <c r="J30" s="3"/>
      <c r="K30" s="3"/>
      <c r="L30" s="3"/>
    </row>
    <row r="31" spans="1:15" x14ac:dyDescent="0.25">
      <c r="D31" s="3"/>
      <c r="E31" s="3"/>
      <c r="F31" s="3"/>
      <c r="G31" s="3"/>
      <c r="H31" s="3"/>
      <c r="I31" s="3"/>
      <c r="J31" s="3"/>
      <c r="K31" s="3"/>
      <c r="L31" s="3"/>
    </row>
    <row r="32" spans="1:15" x14ac:dyDescent="0.25">
      <c r="D32" s="3"/>
      <c r="E32" s="3"/>
      <c r="F32" s="3"/>
      <c r="G32" s="3"/>
      <c r="H32" s="3"/>
      <c r="I32" s="3"/>
      <c r="J32" s="3"/>
      <c r="K32" s="3"/>
      <c r="L32" s="3"/>
    </row>
    <row r="33" spans="4:12" x14ac:dyDescent="0.25">
      <c r="D33" s="3"/>
      <c r="E33" s="3"/>
      <c r="F33" s="3"/>
      <c r="G33" s="3"/>
      <c r="H33" s="3"/>
      <c r="I33" s="3"/>
      <c r="J33" s="3"/>
      <c r="K33" s="3"/>
      <c r="L33" s="3"/>
    </row>
    <row r="34" spans="4:12" x14ac:dyDescent="0.25">
      <c r="D34" s="3"/>
      <c r="E34" s="3"/>
      <c r="F34" s="3"/>
      <c r="G34" s="3"/>
      <c r="H34" s="3"/>
      <c r="I34" s="3"/>
      <c r="J34" s="3"/>
      <c r="K34" s="3"/>
    </row>
    <row r="35" spans="4:12" x14ac:dyDescent="0.25">
      <c r="D35" s="3"/>
      <c r="E35" s="3"/>
      <c r="F35" s="3"/>
      <c r="G35" s="3"/>
      <c r="H35" s="3"/>
      <c r="I35" s="3"/>
      <c r="J35" s="3"/>
      <c r="K35" s="3"/>
    </row>
    <row r="36" spans="4:12" x14ac:dyDescent="0.25">
      <c r="D36" s="3"/>
      <c r="E36" s="3"/>
      <c r="F36" s="3"/>
      <c r="G36" s="3"/>
      <c r="H36" s="3"/>
      <c r="I36" s="3"/>
      <c r="J36" s="3"/>
      <c r="K36" s="3"/>
    </row>
    <row r="37" spans="4:12" x14ac:dyDescent="0.25">
      <c r="D37" s="3"/>
      <c r="E37" s="3"/>
      <c r="F37" s="3"/>
      <c r="G37" s="3"/>
      <c r="H37" s="3"/>
      <c r="I37" s="3"/>
      <c r="J37" s="3"/>
      <c r="K37" s="3"/>
    </row>
    <row r="38" spans="4:12" x14ac:dyDescent="0.25">
      <c r="D38" s="3"/>
      <c r="E38" s="3"/>
      <c r="F38" s="3"/>
      <c r="G38" s="3"/>
      <c r="H38" s="3"/>
      <c r="I38" s="3"/>
      <c r="J38" s="3"/>
      <c r="K38" s="3"/>
    </row>
    <row r="39" spans="4:12" x14ac:dyDescent="0.25">
      <c r="D39" s="3"/>
      <c r="E39" s="3"/>
      <c r="F39" s="3"/>
      <c r="G39" s="3"/>
      <c r="H39" s="3"/>
      <c r="I39" s="3"/>
      <c r="J39" s="3"/>
      <c r="K39" s="3"/>
    </row>
    <row r="40" spans="4:12" x14ac:dyDescent="0.25">
      <c r="D40" s="3"/>
      <c r="E40" s="3"/>
      <c r="F40" s="3"/>
      <c r="G40" s="3"/>
      <c r="H40" s="3"/>
      <c r="I40" s="3"/>
      <c r="J40" s="3"/>
      <c r="K40" s="3"/>
    </row>
    <row r="41" spans="4:12" x14ac:dyDescent="0.25">
      <c r="D41" s="3"/>
      <c r="E41" s="3"/>
      <c r="F41" s="3"/>
      <c r="G41" s="3"/>
      <c r="H41" s="3"/>
      <c r="I41" s="3"/>
      <c r="J41" s="3"/>
      <c r="K41" s="3"/>
    </row>
    <row r="42" spans="4:12" x14ac:dyDescent="0.25">
      <c r="D42" s="3"/>
      <c r="E42" s="3"/>
      <c r="F42" s="3"/>
      <c r="G42" s="3"/>
      <c r="H42" s="3"/>
      <c r="I42" s="3"/>
      <c r="J42" s="3"/>
      <c r="K42" s="3"/>
    </row>
  </sheetData>
  <mergeCells count="2">
    <mergeCell ref="A1:L1"/>
    <mergeCell ref="A3:L3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6"/>
  <sheetViews>
    <sheetView zoomScaleNormal="100" workbookViewId="0">
      <pane ySplit="6" topLeftCell="A29" activePane="bottomLeft" state="frozen"/>
      <selection pane="bottomLeft" activeCell="A2" sqref="A2"/>
    </sheetView>
  </sheetViews>
  <sheetFormatPr defaultColWidth="9" defaultRowHeight="15" x14ac:dyDescent="0.25"/>
  <cols>
    <col min="1" max="1" width="10.5703125" style="1" bestFit="1" customWidth="1"/>
    <col min="2" max="2" width="21.5703125" style="1" customWidth="1"/>
    <col min="3" max="3" width="24.42578125" style="1" customWidth="1"/>
    <col min="4" max="4" width="12" style="1" customWidth="1"/>
    <col min="5" max="5" width="12.5703125" style="1" customWidth="1"/>
    <col min="6" max="6" width="15.42578125" style="1" customWidth="1"/>
    <col min="7" max="7" width="9" style="1"/>
    <col min="8" max="8" width="3.5703125" style="1" customWidth="1"/>
    <col min="9" max="26" width="9" style="1"/>
    <col min="27" max="27" width="9" style="1" customWidth="1"/>
    <col min="28" max="16384" width="9" style="1"/>
  </cols>
  <sheetData>
    <row r="1" spans="1:26" x14ac:dyDescent="0.25">
      <c r="A1" s="61" t="s">
        <v>22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12" t="s">
        <v>20</v>
      </c>
      <c r="Y1" s="13">
        <f>'Inc&amp;Exp'!I34</f>
        <v>26493.26</v>
      </c>
    </row>
    <row r="2" spans="1:26" x14ac:dyDescent="0.25">
      <c r="X2" s="12" t="s">
        <v>21</v>
      </c>
      <c r="Y2" s="13">
        <f>Y1-G7</f>
        <v>0</v>
      </c>
    </row>
    <row r="3" spans="1:26" x14ac:dyDescent="0.25">
      <c r="A3" s="62" t="s">
        <v>94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5" spans="1:26" s="4" customFormat="1" x14ac:dyDescent="0.25">
      <c r="A5" s="4" t="s">
        <v>1</v>
      </c>
      <c r="B5" s="4" t="s">
        <v>51</v>
      </c>
      <c r="C5" s="4" t="s">
        <v>2</v>
      </c>
      <c r="D5" s="4" t="s">
        <v>52</v>
      </c>
      <c r="E5" s="4" t="s">
        <v>107</v>
      </c>
      <c r="F5" s="4" t="s">
        <v>107</v>
      </c>
      <c r="G5" s="4" t="s">
        <v>3</v>
      </c>
      <c r="I5" s="4" t="s">
        <v>23</v>
      </c>
      <c r="J5" s="4" t="s">
        <v>25</v>
      </c>
      <c r="K5" s="4" t="s">
        <v>29</v>
      </c>
      <c r="L5" s="4" t="s">
        <v>5</v>
      </c>
      <c r="M5" s="4" t="s">
        <v>36</v>
      </c>
      <c r="N5" s="4" t="s">
        <v>45</v>
      </c>
      <c r="O5" s="4" t="s">
        <v>38</v>
      </c>
      <c r="P5" s="4" t="s">
        <v>48</v>
      </c>
      <c r="Q5" s="4" t="s">
        <v>49</v>
      </c>
      <c r="R5" s="4" t="s">
        <v>50</v>
      </c>
      <c r="S5" s="4" t="s">
        <v>54</v>
      </c>
      <c r="T5" s="4" t="s">
        <v>55</v>
      </c>
      <c r="U5" s="4" t="s">
        <v>28</v>
      </c>
      <c r="V5" s="4" t="s">
        <v>27</v>
      </c>
      <c r="W5" s="16">
        <f>SUM(I7:V7)</f>
        <v>26493.26</v>
      </c>
    </row>
    <row r="6" spans="1:26" s="4" customFormat="1" x14ac:dyDescent="0.25">
      <c r="I6" s="4" t="s">
        <v>24</v>
      </c>
      <c r="J6" s="4" t="s">
        <v>26</v>
      </c>
      <c r="K6" s="4" t="s">
        <v>30</v>
      </c>
    </row>
    <row r="7" spans="1:26" ht="15.75" thickBot="1" x14ac:dyDescent="0.3">
      <c r="G7" s="17">
        <f>SUM(G8:G1004)</f>
        <v>26493.26</v>
      </c>
      <c r="H7" s="3"/>
      <c r="I7" s="17">
        <f>SUM(I8:I1004)</f>
        <v>4838.04</v>
      </c>
      <c r="J7" s="17">
        <f t="shared" ref="J7:V7" si="0">SUM(J8:J1004)</f>
        <v>14866.36</v>
      </c>
      <c r="K7" s="17">
        <f t="shared" si="0"/>
        <v>0</v>
      </c>
      <c r="L7" s="17">
        <f t="shared" si="0"/>
        <v>1018.51</v>
      </c>
      <c r="M7" s="17">
        <f t="shared" si="0"/>
        <v>112.73</v>
      </c>
      <c r="N7" s="17">
        <f t="shared" si="0"/>
        <v>320</v>
      </c>
      <c r="O7" s="17">
        <f t="shared" si="0"/>
        <v>650</v>
      </c>
      <c r="P7" s="17">
        <f t="shared" si="0"/>
        <v>0</v>
      </c>
      <c r="Q7" s="17">
        <f t="shared" si="0"/>
        <v>0</v>
      </c>
      <c r="R7" s="17">
        <f t="shared" si="0"/>
        <v>35</v>
      </c>
      <c r="S7" s="17">
        <f t="shared" si="0"/>
        <v>1399.5</v>
      </c>
      <c r="T7" s="17">
        <f t="shared" si="0"/>
        <v>0</v>
      </c>
      <c r="U7" s="17">
        <f t="shared" si="0"/>
        <v>0</v>
      </c>
      <c r="V7" s="17">
        <f t="shared" si="0"/>
        <v>3253.12</v>
      </c>
      <c r="W7" s="18">
        <f t="shared" ref="W7:W22" si="1">G7-I7-J7-K7-L7-M7-N7-O7-P7-Q7-R7-S7-T7-U7-V7</f>
        <v>0</v>
      </c>
      <c r="X7" s="3"/>
    </row>
    <row r="8" spans="1:26" x14ac:dyDescent="0.25">
      <c r="A8" s="2">
        <v>44652</v>
      </c>
      <c r="B8" s="1" t="s">
        <v>31</v>
      </c>
      <c r="C8" s="1" t="s">
        <v>95</v>
      </c>
      <c r="D8" s="11" t="s">
        <v>96</v>
      </c>
      <c r="G8" s="3">
        <v>282</v>
      </c>
      <c r="H8" s="3"/>
      <c r="I8" s="3">
        <v>282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8">
        <f t="shared" si="1"/>
        <v>0</v>
      </c>
      <c r="X8" s="3"/>
    </row>
    <row r="9" spans="1:26" x14ac:dyDescent="0.25">
      <c r="A9" s="2">
        <v>44678</v>
      </c>
      <c r="B9" s="1" t="s">
        <v>97</v>
      </c>
      <c r="C9" s="1" t="s">
        <v>98</v>
      </c>
      <c r="D9" s="11">
        <v>101297</v>
      </c>
      <c r="G9" s="3">
        <v>165.9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>
        <v>138.25</v>
      </c>
      <c r="T9" s="3"/>
      <c r="U9" s="3"/>
      <c r="V9" s="3">
        <v>27.65</v>
      </c>
      <c r="W9" s="18">
        <f t="shared" si="1"/>
        <v>0</v>
      </c>
      <c r="X9" s="3"/>
      <c r="Z9" s="3"/>
    </row>
    <row r="10" spans="1:26" x14ac:dyDescent="0.25">
      <c r="A10" s="2">
        <v>44678</v>
      </c>
      <c r="B10" s="1" t="s">
        <v>99</v>
      </c>
      <c r="C10" s="1" t="s">
        <v>100</v>
      </c>
      <c r="D10" s="1">
        <v>101298</v>
      </c>
      <c r="E10" s="2" t="s">
        <v>104</v>
      </c>
      <c r="F10" s="2" t="s">
        <v>108</v>
      </c>
      <c r="G10" s="3">
        <v>276</v>
      </c>
      <c r="I10" s="3"/>
      <c r="J10" s="3">
        <v>230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v>46</v>
      </c>
      <c r="W10" s="18">
        <f t="shared" si="1"/>
        <v>0</v>
      </c>
      <c r="X10" s="3"/>
    </row>
    <row r="11" spans="1:26" x14ac:dyDescent="0.25">
      <c r="A11" s="2">
        <v>44678</v>
      </c>
      <c r="B11" s="2" t="s">
        <v>101</v>
      </c>
      <c r="C11" s="1" t="s">
        <v>102</v>
      </c>
      <c r="D11" s="1">
        <v>101299</v>
      </c>
      <c r="G11" s="3">
        <v>557.1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>
        <v>464.25</v>
      </c>
      <c r="T11" s="3"/>
      <c r="U11" s="3"/>
      <c r="V11" s="1">
        <v>92.85</v>
      </c>
      <c r="W11" s="18">
        <f t="shared" si="1"/>
        <v>0</v>
      </c>
      <c r="X11" s="3"/>
      <c r="Z11" s="3"/>
    </row>
    <row r="12" spans="1:26" x14ac:dyDescent="0.25">
      <c r="A12" s="2"/>
      <c r="B12" s="2"/>
      <c r="C12" s="1" t="s">
        <v>103</v>
      </c>
      <c r="D12" s="1">
        <v>101300</v>
      </c>
      <c r="E12" s="2"/>
      <c r="F12" s="2"/>
      <c r="G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W12" s="18">
        <f t="shared" si="1"/>
        <v>0</v>
      </c>
      <c r="X12" s="3"/>
    </row>
    <row r="13" spans="1:26" x14ac:dyDescent="0.25">
      <c r="A13" s="2">
        <v>44678</v>
      </c>
      <c r="B13" s="2" t="s">
        <v>99</v>
      </c>
      <c r="C13" s="1" t="s">
        <v>100</v>
      </c>
      <c r="D13" s="1">
        <v>101301</v>
      </c>
      <c r="E13" s="1" t="s">
        <v>105</v>
      </c>
      <c r="F13" s="1" t="s">
        <v>109</v>
      </c>
      <c r="G13" s="3">
        <v>118.12</v>
      </c>
      <c r="I13" s="3"/>
      <c r="J13" s="3">
        <v>98.44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v>19.68</v>
      </c>
      <c r="W13" s="18">
        <f t="shared" si="1"/>
        <v>0</v>
      </c>
      <c r="X13" s="3"/>
      <c r="Z13" s="3"/>
    </row>
    <row r="14" spans="1:26" x14ac:dyDescent="0.25">
      <c r="A14" s="2">
        <v>44687</v>
      </c>
      <c r="B14" s="1" t="s">
        <v>31</v>
      </c>
      <c r="C14" s="1" t="s">
        <v>95</v>
      </c>
      <c r="D14" s="1" t="s">
        <v>96</v>
      </c>
      <c r="G14" s="3">
        <v>282</v>
      </c>
      <c r="I14" s="3">
        <v>282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18">
        <f t="shared" si="1"/>
        <v>0</v>
      </c>
      <c r="X14" s="3"/>
    </row>
    <row r="15" spans="1:26" x14ac:dyDescent="0.25">
      <c r="A15" s="2">
        <v>44706</v>
      </c>
      <c r="B15" s="2" t="s">
        <v>99</v>
      </c>
      <c r="C15" s="1" t="s">
        <v>100</v>
      </c>
      <c r="D15" s="1">
        <v>101302</v>
      </c>
      <c r="E15" s="2" t="s">
        <v>106</v>
      </c>
      <c r="F15" s="2" t="s">
        <v>110</v>
      </c>
      <c r="G15" s="3">
        <v>118.12</v>
      </c>
      <c r="I15" s="3"/>
      <c r="J15" s="3">
        <v>98.44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1">
        <v>19.68</v>
      </c>
      <c r="W15" s="18">
        <f t="shared" si="1"/>
        <v>0</v>
      </c>
      <c r="X15" s="3"/>
      <c r="Z15" s="3"/>
    </row>
    <row r="16" spans="1:26" x14ac:dyDescent="0.25">
      <c r="A16" s="2">
        <v>44718</v>
      </c>
      <c r="B16" s="2" t="s">
        <v>31</v>
      </c>
      <c r="C16" s="1" t="s">
        <v>95</v>
      </c>
      <c r="D16" s="1" t="s">
        <v>96</v>
      </c>
      <c r="E16" s="2"/>
      <c r="F16" s="2"/>
      <c r="G16" s="3">
        <v>282</v>
      </c>
      <c r="I16" s="3">
        <v>282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18">
        <f t="shared" si="1"/>
        <v>0</v>
      </c>
      <c r="X16" s="3"/>
    </row>
    <row r="17" spans="1:24" x14ac:dyDescent="0.25">
      <c r="A17" s="2">
        <v>44719</v>
      </c>
      <c r="B17" s="2" t="s">
        <v>113</v>
      </c>
      <c r="C17" s="1" t="s">
        <v>114</v>
      </c>
      <c r="D17" s="1" t="s">
        <v>115</v>
      </c>
      <c r="E17" s="2"/>
      <c r="F17" s="2"/>
      <c r="G17" s="3">
        <v>35</v>
      </c>
      <c r="I17" s="3"/>
      <c r="J17" s="3"/>
      <c r="K17" s="3"/>
      <c r="L17" s="3"/>
      <c r="M17" s="3"/>
      <c r="N17" s="3"/>
      <c r="O17" s="3"/>
      <c r="P17" s="3"/>
      <c r="Q17" s="3"/>
      <c r="R17" s="3">
        <v>35</v>
      </c>
      <c r="S17" s="3"/>
      <c r="T17" s="3"/>
      <c r="U17" s="3"/>
      <c r="V17" s="3"/>
      <c r="W17" s="18">
        <f t="shared" si="1"/>
        <v>0</v>
      </c>
      <c r="X17" s="3"/>
    </row>
    <row r="18" spans="1:24" x14ac:dyDescent="0.25">
      <c r="A18" s="2">
        <v>44741</v>
      </c>
      <c r="B18" s="2" t="s">
        <v>117</v>
      </c>
      <c r="D18" s="1">
        <v>101303</v>
      </c>
      <c r="E18" s="6"/>
      <c r="F18" s="6"/>
      <c r="G18" s="3">
        <v>320</v>
      </c>
      <c r="I18" s="3"/>
      <c r="J18" s="3"/>
      <c r="K18" s="3"/>
      <c r="L18" s="3"/>
      <c r="M18" s="3"/>
      <c r="N18" s="3">
        <v>320</v>
      </c>
      <c r="O18" s="3"/>
      <c r="P18" s="3"/>
      <c r="Q18" s="3"/>
      <c r="R18" s="3"/>
      <c r="S18" s="3"/>
      <c r="T18" s="3"/>
      <c r="U18" s="3"/>
      <c r="V18" s="3"/>
      <c r="W18" s="18">
        <f t="shared" si="1"/>
        <v>0</v>
      </c>
      <c r="X18" s="3"/>
    </row>
    <row r="19" spans="1:24" x14ac:dyDescent="0.25">
      <c r="A19" s="2">
        <v>44741</v>
      </c>
      <c r="B19" s="2" t="s">
        <v>118</v>
      </c>
      <c r="C19" s="1" t="s">
        <v>119</v>
      </c>
      <c r="D19" s="1">
        <v>101304</v>
      </c>
      <c r="E19" s="6"/>
      <c r="F19" s="6"/>
      <c r="G19" s="3">
        <v>894</v>
      </c>
      <c r="I19" s="3"/>
      <c r="J19" s="3">
        <v>745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>
        <v>149</v>
      </c>
      <c r="W19" s="18">
        <f t="shared" si="1"/>
        <v>0</v>
      </c>
      <c r="X19" s="3"/>
    </row>
    <row r="20" spans="1:24" x14ac:dyDescent="0.25">
      <c r="A20" s="2">
        <v>44680</v>
      </c>
      <c r="B20" s="2" t="s">
        <v>101</v>
      </c>
      <c r="C20" s="1" t="s">
        <v>120</v>
      </c>
      <c r="D20" s="1">
        <v>101305</v>
      </c>
      <c r="G20" s="3">
        <v>63.6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>
        <v>53</v>
      </c>
      <c r="T20" s="3"/>
      <c r="U20" s="3"/>
      <c r="V20" s="3">
        <v>10.6</v>
      </c>
      <c r="W20" s="18">
        <f t="shared" si="1"/>
        <v>0</v>
      </c>
      <c r="X20" s="3"/>
    </row>
    <row r="21" spans="1:24" x14ac:dyDescent="0.25">
      <c r="A21" s="2"/>
      <c r="B21" s="2"/>
      <c r="C21" s="1" t="s">
        <v>103</v>
      </c>
      <c r="D21" s="1">
        <v>101306</v>
      </c>
      <c r="E21" s="2"/>
      <c r="F21" s="2"/>
      <c r="G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18">
        <f t="shared" si="1"/>
        <v>0</v>
      </c>
      <c r="X21" s="3"/>
    </row>
    <row r="22" spans="1:24" x14ac:dyDescent="0.25">
      <c r="A22" s="2">
        <v>44741</v>
      </c>
      <c r="B22" s="2" t="s">
        <v>121</v>
      </c>
      <c r="C22" s="1" t="s">
        <v>5</v>
      </c>
      <c r="D22" s="1">
        <v>101307</v>
      </c>
      <c r="G22" s="3">
        <v>1018.51</v>
      </c>
      <c r="I22" s="3"/>
      <c r="J22" s="3"/>
      <c r="K22" s="3"/>
      <c r="L22" s="3">
        <v>1018.51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18">
        <f t="shared" si="1"/>
        <v>0</v>
      </c>
      <c r="X22" s="3"/>
    </row>
    <row r="23" spans="1:24" x14ac:dyDescent="0.25">
      <c r="A23" s="2">
        <v>44741</v>
      </c>
      <c r="B23" s="2" t="s">
        <v>122</v>
      </c>
      <c r="C23" s="1" t="s">
        <v>123</v>
      </c>
      <c r="D23" s="1">
        <v>101308</v>
      </c>
      <c r="G23" s="3">
        <v>450</v>
      </c>
      <c r="I23" s="3"/>
      <c r="J23" s="3"/>
      <c r="K23" s="3"/>
      <c r="L23" s="3"/>
      <c r="M23" s="3"/>
      <c r="N23" s="3"/>
      <c r="O23" s="3">
        <v>450</v>
      </c>
      <c r="P23" s="3"/>
      <c r="Q23" s="3"/>
      <c r="R23" s="3"/>
      <c r="S23" s="3"/>
      <c r="T23" s="3"/>
      <c r="U23" s="3"/>
      <c r="W23" s="5">
        <f t="shared" ref="W23:W66" si="2">G23-I23-J23-K23-L23-M23-N23-O23-P23-Q23-R23-S23-U23-V23</f>
        <v>0</v>
      </c>
      <c r="X23" s="3"/>
    </row>
    <row r="24" spans="1:24" x14ac:dyDescent="0.25">
      <c r="A24" s="2">
        <v>44741</v>
      </c>
      <c r="B24" s="2" t="s">
        <v>124</v>
      </c>
      <c r="D24" s="1">
        <v>101309</v>
      </c>
      <c r="G24" s="3">
        <v>200</v>
      </c>
      <c r="I24" s="3"/>
      <c r="J24" s="3"/>
      <c r="K24" s="3"/>
      <c r="L24" s="3"/>
      <c r="M24" s="3"/>
      <c r="N24" s="3"/>
      <c r="O24" s="3">
        <v>200</v>
      </c>
      <c r="P24" s="3"/>
      <c r="Q24" s="3"/>
      <c r="R24" s="3"/>
      <c r="S24" s="3"/>
      <c r="T24" s="3"/>
      <c r="U24" s="3"/>
      <c r="W24" s="5">
        <f t="shared" si="2"/>
        <v>0</v>
      </c>
      <c r="X24" s="3"/>
    </row>
    <row r="25" spans="1:24" x14ac:dyDescent="0.25">
      <c r="A25" s="2">
        <v>44748</v>
      </c>
      <c r="B25" s="2" t="s">
        <v>31</v>
      </c>
      <c r="C25" s="1" t="s">
        <v>95</v>
      </c>
      <c r="D25" s="1" t="s">
        <v>96</v>
      </c>
      <c r="G25" s="3">
        <v>282</v>
      </c>
      <c r="I25" s="3">
        <v>282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5">
        <f t="shared" si="2"/>
        <v>0</v>
      </c>
      <c r="X25" s="3"/>
    </row>
    <row r="26" spans="1:24" x14ac:dyDescent="0.25">
      <c r="A26" s="2">
        <v>44769</v>
      </c>
      <c r="B26" s="2" t="s">
        <v>99</v>
      </c>
      <c r="C26" s="1" t="s">
        <v>100</v>
      </c>
      <c r="D26" s="1">
        <v>101310</v>
      </c>
      <c r="E26" s="1" t="s">
        <v>125</v>
      </c>
      <c r="F26" s="1" t="s">
        <v>126</v>
      </c>
      <c r="G26" s="3">
        <v>177.18</v>
      </c>
      <c r="I26" s="3"/>
      <c r="J26" s="3">
        <v>147.66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>
        <v>29.52</v>
      </c>
      <c r="W26" s="5">
        <f t="shared" si="2"/>
        <v>0</v>
      </c>
      <c r="X26" s="3"/>
    </row>
    <row r="27" spans="1:24" x14ac:dyDescent="0.25">
      <c r="A27" s="19">
        <v>44769</v>
      </c>
      <c r="B27" s="9" t="s">
        <v>112</v>
      </c>
      <c r="C27" s="1" t="s">
        <v>127</v>
      </c>
      <c r="D27" s="1">
        <v>101311</v>
      </c>
      <c r="G27" s="3">
        <v>220.8</v>
      </c>
      <c r="I27" s="3">
        <v>220.8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5">
        <f t="shared" si="2"/>
        <v>0</v>
      </c>
      <c r="X27" s="3"/>
    </row>
    <row r="28" spans="1:24" x14ac:dyDescent="0.25">
      <c r="A28" s="19">
        <v>44781</v>
      </c>
      <c r="B28" s="9" t="s">
        <v>31</v>
      </c>
      <c r="C28" s="1" t="s">
        <v>95</v>
      </c>
      <c r="D28" s="1" t="s">
        <v>96</v>
      </c>
      <c r="G28" s="3">
        <v>282</v>
      </c>
      <c r="I28" s="3">
        <v>282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5">
        <f t="shared" si="2"/>
        <v>0</v>
      </c>
      <c r="X28" s="3"/>
    </row>
    <row r="29" spans="1:24" x14ac:dyDescent="0.25">
      <c r="A29" s="2">
        <v>44769</v>
      </c>
      <c r="B29" s="2" t="s">
        <v>31</v>
      </c>
      <c r="C29" s="1" t="s">
        <v>36</v>
      </c>
      <c r="D29" s="1">
        <v>101312</v>
      </c>
      <c r="E29" s="2"/>
      <c r="F29" s="2"/>
      <c r="G29" s="3">
        <v>82.37</v>
      </c>
      <c r="I29" s="3"/>
      <c r="J29" s="3"/>
      <c r="K29" s="3"/>
      <c r="L29" s="3"/>
      <c r="M29" s="3">
        <v>82.37</v>
      </c>
      <c r="N29" s="3"/>
      <c r="O29" s="3"/>
      <c r="P29" s="3"/>
      <c r="Q29" s="3"/>
      <c r="R29" s="3"/>
      <c r="S29" s="3"/>
      <c r="T29" s="3"/>
      <c r="U29" s="3"/>
      <c r="W29" s="5">
        <f t="shared" si="2"/>
        <v>0</v>
      </c>
      <c r="X29" s="3"/>
    </row>
    <row r="30" spans="1:24" x14ac:dyDescent="0.25">
      <c r="A30" s="2">
        <v>44795</v>
      </c>
      <c r="B30" s="2" t="s">
        <v>99</v>
      </c>
      <c r="C30" s="1" t="s">
        <v>100</v>
      </c>
      <c r="D30" s="1">
        <v>101313</v>
      </c>
      <c r="E30" s="2" t="s">
        <v>128</v>
      </c>
      <c r="F30" s="2" t="s">
        <v>129</v>
      </c>
      <c r="G30" s="3">
        <v>118.12</v>
      </c>
      <c r="I30" s="3"/>
      <c r="J30" s="3">
        <v>98.44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>
        <v>19.68</v>
      </c>
      <c r="W30" s="5">
        <f t="shared" si="2"/>
        <v>0</v>
      </c>
      <c r="X30" s="3"/>
    </row>
    <row r="31" spans="1:24" x14ac:dyDescent="0.25">
      <c r="A31" s="2">
        <v>44810</v>
      </c>
      <c r="B31" s="2" t="s">
        <v>31</v>
      </c>
      <c r="C31" s="1" t="s">
        <v>95</v>
      </c>
      <c r="D31" s="1" t="s">
        <v>96</v>
      </c>
      <c r="E31" s="2"/>
      <c r="F31" s="2"/>
      <c r="G31" s="3">
        <v>282</v>
      </c>
      <c r="I31" s="3">
        <v>282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5">
        <f t="shared" si="2"/>
        <v>0</v>
      </c>
      <c r="X31" s="3"/>
    </row>
    <row r="32" spans="1:24" x14ac:dyDescent="0.25">
      <c r="A32" s="2">
        <v>44832</v>
      </c>
      <c r="B32" s="2" t="s">
        <v>99</v>
      </c>
      <c r="C32" s="1" t="s">
        <v>100</v>
      </c>
      <c r="D32" s="1">
        <v>101314</v>
      </c>
      <c r="E32" s="2" t="s">
        <v>130</v>
      </c>
      <c r="F32" s="52" t="s">
        <v>133</v>
      </c>
      <c r="G32" s="3">
        <v>59.06</v>
      </c>
      <c r="I32" s="3"/>
      <c r="J32" s="3">
        <v>49.22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>
        <v>9.84</v>
      </c>
      <c r="W32" s="5">
        <f t="shared" si="2"/>
        <v>0</v>
      </c>
      <c r="X32" s="3"/>
    </row>
    <row r="33" spans="1:24" x14ac:dyDescent="0.25">
      <c r="A33" s="2">
        <v>44840</v>
      </c>
      <c r="B33" s="2" t="s">
        <v>31</v>
      </c>
      <c r="C33" s="1" t="s">
        <v>95</v>
      </c>
      <c r="D33" s="1" t="s">
        <v>96</v>
      </c>
      <c r="G33" s="3">
        <v>282</v>
      </c>
      <c r="I33" s="3">
        <v>282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5">
        <f t="shared" si="2"/>
        <v>0</v>
      </c>
      <c r="X33" s="3"/>
    </row>
    <row r="34" spans="1:24" x14ac:dyDescent="0.25">
      <c r="A34" s="2">
        <v>44860</v>
      </c>
      <c r="B34" s="2" t="s">
        <v>99</v>
      </c>
      <c r="C34" s="1" t="s">
        <v>100</v>
      </c>
      <c r="D34" s="1">
        <v>101315</v>
      </c>
      <c r="E34" s="1" t="s">
        <v>138</v>
      </c>
      <c r="F34" s="53" t="s">
        <v>139</v>
      </c>
      <c r="G34" s="3">
        <v>59.06</v>
      </c>
      <c r="I34" s="3"/>
      <c r="J34" s="3">
        <v>49.22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>
        <v>9.84</v>
      </c>
      <c r="W34" s="5">
        <f t="shared" si="2"/>
        <v>0</v>
      </c>
      <c r="X34" s="3"/>
    </row>
    <row r="35" spans="1:24" x14ac:dyDescent="0.25">
      <c r="A35" s="2">
        <v>44860</v>
      </c>
      <c r="B35" s="9" t="s">
        <v>134</v>
      </c>
      <c r="C35" s="1" t="s">
        <v>135</v>
      </c>
      <c r="D35" s="1">
        <v>101316</v>
      </c>
      <c r="G35" s="3">
        <v>892.8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>
        <v>744</v>
      </c>
      <c r="T35" s="3"/>
      <c r="U35" s="3"/>
      <c r="V35" s="3">
        <v>148.80000000000001</v>
      </c>
      <c r="W35" s="5">
        <f t="shared" si="2"/>
        <v>0</v>
      </c>
      <c r="X35" s="3"/>
    </row>
    <row r="36" spans="1:24" x14ac:dyDescent="0.25">
      <c r="A36" s="2">
        <v>44860</v>
      </c>
      <c r="B36" s="2" t="s">
        <v>136</v>
      </c>
      <c r="C36" s="1" t="s">
        <v>137</v>
      </c>
      <c r="D36" s="1">
        <v>101317</v>
      </c>
      <c r="G36" s="3">
        <v>121.8</v>
      </c>
      <c r="I36" s="3"/>
      <c r="J36" s="3">
        <v>101.5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>
        <v>20.3</v>
      </c>
      <c r="W36" s="5">
        <f t="shared" si="2"/>
        <v>0</v>
      </c>
      <c r="X36" s="3"/>
    </row>
    <row r="37" spans="1:24" x14ac:dyDescent="0.25">
      <c r="A37" s="2">
        <v>44895</v>
      </c>
      <c r="B37" s="2" t="s">
        <v>99</v>
      </c>
      <c r="C37" s="1" t="s">
        <v>100</v>
      </c>
      <c r="D37" s="1">
        <v>101318</v>
      </c>
      <c r="E37" s="1" t="s">
        <v>142</v>
      </c>
      <c r="F37" s="1" t="s">
        <v>143</v>
      </c>
      <c r="G37" s="3">
        <v>118.12</v>
      </c>
      <c r="I37" s="3"/>
      <c r="J37" s="3">
        <v>98.44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1">
        <v>19.68</v>
      </c>
      <c r="W37" s="5">
        <f t="shared" si="2"/>
        <v>0</v>
      </c>
      <c r="X37" s="3"/>
    </row>
    <row r="38" spans="1:24" x14ac:dyDescent="0.25">
      <c r="A38" s="2">
        <v>44895</v>
      </c>
      <c r="B38" s="2" t="s">
        <v>118</v>
      </c>
      <c r="C38" s="1" t="s">
        <v>141</v>
      </c>
      <c r="D38" s="1">
        <v>101319</v>
      </c>
      <c r="G38" s="3">
        <v>15600</v>
      </c>
      <c r="I38" s="3"/>
      <c r="J38" s="3">
        <v>13000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>
        <v>2600</v>
      </c>
      <c r="W38" s="5">
        <f t="shared" si="2"/>
        <v>0</v>
      </c>
      <c r="X38" s="3"/>
    </row>
    <row r="39" spans="1:24" x14ac:dyDescent="0.25">
      <c r="A39" s="2">
        <v>44872</v>
      </c>
      <c r="B39" s="2" t="s">
        <v>31</v>
      </c>
      <c r="C39" s="1" t="s">
        <v>95</v>
      </c>
      <c r="D39" s="1" t="s">
        <v>96</v>
      </c>
      <c r="G39" s="3">
        <v>282</v>
      </c>
      <c r="I39" s="3">
        <v>282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5">
        <f t="shared" si="2"/>
        <v>0</v>
      </c>
      <c r="X39" s="3"/>
    </row>
    <row r="40" spans="1:24" x14ac:dyDescent="0.25">
      <c r="A40" s="2">
        <v>44901</v>
      </c>
      <c r="B40" s="2" t="s">
        <v>31</v>
      </c>
      <c r="C40" s="9" t="s">
        <v>95</v>
      </c>
      <c r="D40" s="1" t="s">
        <v>96</v>
      </c>
      <c r="E40" s="11"/>
      <c r="F40" s="11"/>
      <c r="G40" s="3">
        <v>282</v>
      </c>
      <c r="I40" s="3">
        <v>282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5">
        <f t="shared" si="2"/>
        <v>0</v>
      </c>
      <c r="X40" s="3"/>
    </row>
    <row r="41" spans="1:24" x14ac:dyDescent="0.25">
      <c r="A41" s="2">
        <v>44909</v>
      </c>
      <c r="B41" s="2" t="s">
        <v>112</v>
      </c>
      <c r="C41" s="1" t="s">
        <v>127</v>
      </c>
      <c r="D41" s="1">
        <v>101320</v>
      </c>
      <c r="G41" s="3">
        <v>504</v>
      </c>
      <c r="I41" s="3">
        <v>504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5">
        <f t="shared" si="2"/>
        <v>0</v>
      </c>
      <c r="X41" s="3"/>
    </row>
    <row r="42" spans="1:24" x14ac:dyDescent="0.25">
      <c r="A42" s="6">
        <v>44932</v>
      </c>
      <c r="B42" s="2" t="s">
        <v>31</v>
      </c>
      <c r="C42" s="9" t="s">
        <v>95</v>
      </c>
      <c r="D42" s="1" t="s">
        <v>96</v>
      </c>
      <c r="E42" s="11"/>
      <c r="F42" s="11"/>
      <c r="G42" s="3">
        <v>282</v>
      </c>
      <c r="I42" s="3">
        <v>282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5">
        <f t="shared" si="2"/>
        <v>0</v>
      </c>
      <c r="X42" s="3"/>
    </row>
    <row r="43" spans="1:24" x14ac:dyDescent="0.25">
      <c r="A43" s="2">
        <v>44963</v>
      </c>
      <c r="B43" s="2" t="s">
        <v>31</v>
      </c>
      <c r="C43" s="1" t="s">
        <v>95</v>
      </c>
      <c r="D43" s="1" t="s">
        <v>96</v>
      </c>
      <c r="G43" s="3">
        <v>282</v>
      </c>
      <c r="I43" s="3">
        <v>282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5">
        <f t="shared" si="2"/>
        <v>0</v>
      </c>
      <c r="X43" s="3"/>
    </row>
    <row r="44" spans="1:24" x14ac:dyDescent="0.25">
      <c r="A44" s="2">
        <v>44979</v>
      </c>
      <c r="B44" s="2" t="s">
        <v>31</v>
      </c>
      <c r="C44" s="1" t="s">
        <v>95</v>
      </c>
      <c r="D44" s="1">
        <v>101321</v>
      </c>
      <c r="G44" s="3">
        <v>487.44</v>
      </c>
      <c r="I44" s="3">
        <v>487.44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5">
        <f t="shared" si="2"/>
        <v>0</v>
      </c>
      <c r="X44" s="3"/>
    </row>
    <row r="45" spans="1:24" x14ac:dyDescent="0.25">
      <c r="A45" s="2">
        <v>44979</v>
      </c>
      <c r="B45" s="2" t="s">
        <v>112</v>
      </c>
      <c r="C45" s="1" t="s">
        <v>127</v>
      </c>
      <c r="D45" s="1">
        <v>101322</v>
      </c>
      <c r="G45" s="3">
        <v>241.8</v>
      </c>
      <c r="I45" s="3">
        <v>241.8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W45" s="5">
        <f t="shared" si="2"/>
        <v>0</v>
      </c>
      <c r="X45" s="3"/>
    </row>
    <row r="46" spans="1:24" x14ac:dyDescent="0.25">
      <c r="A46" s="2">
        <v>44979</v>
      </c>
      <c r="B46" s="2" t="s">
        <v>99</v>
      </c>
      <c r="C46" s="1" t="s">
        <v>100</v>
      </c>
      <c r="D46" s="1">
        <v>101323</v>
      </c>
      <c r="G46" s="3">
        <v>180</v>
      </c>
      <c r="I46" s="3"/>
      <c r="J46" s="3">
        <v>150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>
        <v>30</v>
      </c>
      <c r="W46" s="5">
        <f t="shared" si="2"/>
        <v>0</v>
      </c>
      <c r="X46" s="3"/>
    </row>
    <row r="47" spans="1:24" x14ac:dyDescent="0.25">
      <c r="A47" s="2">
        <v>44979</v>
      </c>
      <c r="B47" s="2" t="s">
        <v>31</v>
      </c>
      <c r="C47" s="1" t="s">
        <v>36</v>
      </c>
      <c r="D47" s="1">
        <v>101324</v>
      </c>
      <c r="G47" s="3">
        <v>30.36</v>
      </c>
      <c r="I47" s="3"/>
      <c r="K47" s="3"/>
      <c r="M47" s="1">
        <v>30.36</v>
      </c>
      <c r="R47" s="3"/>
      <c r="W47" s="5">
        <f t="shared" si="2"/>
        <v>0</v>
      </c>
    </row>
    <row r="48" spans="1:24" x14ac:dyDescent="0.25">
      <c r="A48" s="2">
        <v>44991</v>
      </c>
      <c r="B48" s="2" t="s">
        <v>31</v>
      </c>
      <c r="C48" s="1" t="s">
        <v>95</v>
      </c>
      <c r="D48" s="1" t="s">
        <v>96</v>
      </c>
      <c r="G48" s="3">
        <v>282</v>
      </c>
      <c r="I48" s="3">
        <v>282</v>
      </c>
      <c r="K48" s="3"/>
      <c r="O48" s="3"/>
      <c r="W48" s="5">
        <f t="shared" si="2"/>
        <v>0</v>
      </c>
    </row>
    <row r="49" spans="1:23" x14ac:dyDescent="0.25">
      <c r="A49" s="2"/>
      <c r="B49" s="2"/>
      <c r="G49" s="3"/>
      <c r="I49" s="3"/>
      <c r="J49" s="3"/>
      <c r="M49" s="3"/>
      <c r="N49" s="3"/>
      <c r="O49" s="3"/>
      <c r="S49" s="3"/>
      <c r="V49" s="3"/>
      <c r="W49" s="5">
        <f t="shared" si="2"/>
        <v>0</v>
      </c>
    </row>
    <row r="50" spans="1:23" x14ac:dyDescent="0.25">
      <c r="A50" s="2"/>
      <c r="B50" s="2"/>
      <c r="G50" s="3"/>
      <c r="J50" s="3"/>
      <c r="S50" s="3"/>
      <c r="V50" s="3"/>
      <c r="W50" s="5">
        <f t="shared" si="2"/>
        <v>0</v>
      </c>
    </row>
    <row r="51" spans="1:23" x14ac:dyDescent="0.25">
      <c r="A51" s="2"/>
      <c r="B51" s="2"/>
      <c r="G51" s="3"/>
      <c r="I51" s="3"/>
      <c r="W51" s="5">
        <f t="shared" si="2"/>
        <v>0</v>
      </c>
    </row>
    <row r="52" spans="1:23" x14ac:dyDescent="0.25">
      <c r="A52" s="2"/>
      <c r="B52" s="2"/>
      <c r="G52" s="3"/>
      <c r="I52" s="3"/>
      <c r="W52" s="5">
        <f t="shared" si="2"/>
        <v>0</v>
      </c>
    </row>
    <row r="53" spans="1:23" x14ac:dyDescent="0.25">
      <c r="A53" s="2"/>
      <c r="B53" s="2"/>
      <c r="G53" s="3"/>
      <c r="W53" s="5">
        <f t="shared" si="2"/>
        <v>0</v>
      </c>
    </row>
    <row r="54" spans="1:23" x14ac:dyDescent="0.25">
      <c r="A54" s="2"/>
      <c r="B54" s="2"/>
      <c r="G54" s="3"/>
      <c r="I54" s="3"/>
      <c r="S54" s="3"/>
      <c r="W54" s="5">
        <f t="shared" si="2"/>
        <v>0</v>
      </c>
    </row>
    <row r="55" spans="1:23" x14ac:dyDescent="0.25">
      <c r="A55" s="2"/>
      <c r="B55" s="2"/>
      <c r="G55" s="3"/>
      <c r="K55" s="3"/>
      <c r="O55" s="3"/>
      <c r="U55" s="3"/>
      <c r="W55" s="5">
        <f t="shared" si="2"/>
        <v>0</v>
      </c>
    </row>
    <row r="56" spans="1:23" x14ac:dyDescent="0.25">
      <c r="A56" s="2"/>
      <c r="B56" s="2"/>
      <c r="G56" s="3"/>
      <c r="I56" s="3"/>
      <c r="W56" s="5">
        <f t="shared" si="2"/>
        <v>0</v>
      </c>
    </row>
    <row r="57" spans="1:23" x14ac:dyDescent="0.25">
      <c r="A57" s="2"/>
      <c r="B57" s="2"/>
      <c r="G57" s="3"/>
      <c r="J57" s="3"/>
      <c r="Q57" s="3"/>
      <c r="V57" s="3"/>
      <c r="W57" s="5">
        <f t="shared" si="2"/>
        <v>0</v>
      </c>
    </row>
    <row r="58" spans="1:23" x14ac:dyDescent="0.25">
      <c r="A58" s="2"/>
      <c r="B58" s="2"/>
      <c r="G58" s="3"/>
      <c r="R58" s="3"/>
      <c r="W58" s="5">
        <f t="shared" si="2"/>
        <v>0</v>
      </c>
    </row>
    <row r="59" spans="1:23" x14ac:dyDescent="0.25">
      <c r="W59" s="5">
        <f t="shared" si="2"/>
        <v>0</v>
      </c>
    </row>
    <row r="60" spans="1:23" x14ac:dyDescent="0.25">
      <c r="W60" s="5">
        <f t="shared" si="2"/>
        <v>0</v>
      </c>
    </row>
    <row r="61" spans="1:23" x14ac:dyDescent="0.25">
      <c r="W61" s="5">
        <f t="shared" si="2"/>
        <v>0</v>
      </c>
    </row>
    <row r="62" spans="1:23" x14ac:dyDescent="0.25">
      <c r="W62" s="5">
        <f t="shared" si="2"/>
        <v>0</v>
      </c>
    </row>
    <row r="63" spans="1:23" x14ac:dyDescent="0.25">
      <c r="W63" s="5">
        <f t="shared" si="2"/>
        <v>0</v>
      </c>
    </row>
    <row r="64" spans="1:23" x14ac:dyDescent="0.25">
      <c r="W64" s="5">
        <f t="shared" si="2"/>
        <v>0</v>
      </c>
    </row>
    <row r="65" spans="23:23" x14ac:dyDescent="0.25">
      <c r="W65" s="5">
        <f t="shared" si="2"/>
        <v>0</v>
      </c>
    </row>
    <row r="66" spans="23:23" x14ac:dyDescent="0.25">
      <c r="W66" s="5">
        <f t="shared" si="2"/>
        <v>0</v>
      </c>
    </row>
  </sheetData>
  <mergeCells count="2">
    <mergeCell ref="A1:W1"/>
    <mergeCell ref="A3:W3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0"/>
  <sheetViews>
    <sheetView workbookViewId="0">
      <selection activeCell="A2" sqref="A2"/>
    </sheetView>
  </sheetViews>
  <sheetFormatPr defaultColWidth="9.140625" defaultRowHeight="15" x14ac:dyDescent="0.25"/>
  <cols>
    <col min="1" max="1" width="10.42578125" style="1" customWidth="1"/>
    <col min="2" max="2" width="9.5703125" style="1" customWidth="1"/>
    <col min="3" max="3" width="13.5703125" style="1" customWidth="1"/>
    <col min="4" max="8" width="9.140625" style="1"/>
    <col min="9" max="9" width="11.5703125" style="1" customWidth="1"/>
    <col min="10" max="10" width="3.85546875" style="1" customWidth="1"/>
    <col min="11" max="11" width="9.140625" style="1"/>
    <col min="12" max="12" width="3.85546875" style="1" customWidth="1"/>
    <col min="13" max="13" width="9.140625" style="48"/>
    <col min="14" max="16384" width="9.140625" style="1"/>
  </cols>
  <sheetData>
    <row r="1" spans="1:14" x14ac:dyDescent="0.25">
      <c r="A1" s="61" t="s">
        <v>22</v>
      </c>
      <c r="B1" s="61"/>
      <c r="C1" s="61"/>
      <c r="D1" s="61"/>
      <c r="E1" s="61"/>
      <c r="F1" s="61"/>
      <c r="G1" s="61"/>
      <c r="H1" s="61"/>
      <c r="I1" s="61"/>
    </row>
    <row r="3" spans="1:14" x14ac:dyDescent="0.25">
      <c r="A3" s="62" t="s">
        <v>116</v>
      </c>
      <c r="B3" s="62"/>
      <c r="C3" s="62"/>
      <c r="D3" s="62"/>
      <c r="E3" s="62"/>
      <c r="F3" s="62"/>
      <c r="G3" s="62"/>
      <c r="H3" s="62"/>
      <c r="I3" s="62"/>
      <c r="K3" s="20"/>
      <c r="M3" s="49" t="s">
        <v>131</v>
      </c>
    </row>
    <row r="4" spans="1:14" x14ac:dyDescent="0.25">
      <c r="K4" s="20"/>
      <c r="M4" s="49" t="s">
        <v>132</v>
      </c>
    </row>
    <row r="5" spans="1:14" x14ac:dyDescent="0.25">
      <c r="A5" s="2">
        <v>44651</v>
      </c>
      <c r="I5" s="2">
        <v>45016</v>
      </c>
      <c r="K5" s="20" t="s">
        <v>14</v>
      </c>
      <c r="M5" s="49" t="s">
        <v>14</v>
      </c>
    </row>
    <row r="7" spans="1:14" x14ac:dyDescent="0.25">
      <c r="C7" s="7" t="s">
        <v>15</v>
      </c>
    </row>
    <row r="8" spans="1:14" x14ac:dyDescent="0.25">
      <c r="A8" s="3">
        <v>8150</v>
      </c>
      <c r="C8" s="1" t="s">
        <v>4</v>
      </c>
      <c r="I8" s="3">
        <f>Receipts!F6</f>
        <v>8500</v>
      </c>
      <c r="K8" s="1">
        <v>8500</v>
      </c>
      <c r="M8" s="48">
        <v>8925</v>
      </c>
      <c r="N8" s="54">
        <v>0.05</v>
      </c>
    </row>
    <row r="9" spans="1:14" x14ac:dyDescent="0.25">
      <c r="A9" s="3">
        <v>138.28</v>
      </c>
      <c r="C9" s="1" t="s">
        <v>33</v>
      </c>
      <c r="I9" s="3">
        <f>Receipts!H6</f>
        <v>400.6</v>
      </c>
    </row>
    <row r="10" spans="1:14" x14ac:dyDescent="0.25">
      <c r="A10" s="1">
        <v>372</v>
      </c>
      <c r="C10" s="1" t="s">
        <v>88</v>
      </c>
      <c r="I10" s="3"/>
    </row>
    <row r="11" spans="1:14" x14ac:dyDescent="0.25">
      <c r="A11" s="3">
        <v>1.08</v>
      </c>
      <c r="C11" s="1" t="s">
        <v>35</v>
      </c>
      <c r="I11" s="3">
        <f>Receipts!G6</f>
        <v>23.6</v>
      </c>
    </row>
    <row r="12" spans="1:14" x14ac:dyDescent="0.25">
      <c r="A12" s="3">
        <v>5900</v>
      </c>
      <c r="C12" s="1" t="s">
        <v>89</v>
      </c>
      <c r="I12" s="3"/>
    </row>
    <row r="13" spans="1:14" x14ac:dyDescent="0.25">
      <c r="A13" s="3"/>
      <c r="C13" s="1" t="s">
        <v>57</v>
      </c>
      <c r="I13" s="3">
        <f>Receipts!I6</f>
        <v>900</v>
      </c>
    </row>
    <row r="14" spans="1:14" x14ac:dyDescent="0.25">
      <c r="A14" s="3">
        <v>1698.35</v>
      </c>
      <c r="C14" s="1" t="s">
        <v>77</v>
      </c>
      <c r="I14" s="3">
        <f>Receipts!K6</f>
        <v>3421.79</v>
      </c>
    </row>
    <row r="15" spans="1:14" x14ac:dyDescent="0.25">
      <c r="A15" s="3"/>
    </row>
    <row r="16" spans="1:14" x14ac:dyDescent="0.25">
      <c r="A16" s="3"/>
    </row>
    <row r="17" spans="1:13" x14ac:dyDescent="0.25">
      <c r="A17" s="21">
        <f>SUM(A8:A16)</f>
        <v>16259.710000000001</v>
      </c>
      <c r="C17" s="7" t="s">
        <v>16</v>
      </c>
      <c r="I17" s="21">
        <f>SUM(I7:I16)</f>
        <v>13245.990000000002</v>
      </c>
      <c r="K17" s="22">
        <f t="shared" ref="K17" si="0">SUM(K8:K16)</f>
        <v>8500</v>
      </c>
      <c r="M17" s="50">
        <f>SUM(M8:M16)</f>
        <v>8925</v>
      </c>
    </row>
    <row r="19" spans="1:13" x14ac:dyDescent="0.25">
      <c r="C19" s="7" t="s">
        <v>17</v>
      </c>
    </row>
    <row r="20" spans="1:13" x14ac:dyDescent="0.25">
      <c r="A20" s="3">
        <v>4422.12</v>
      </c>
      <c r="C20" s="1" t="s">
        <v>31</v>
      </c>
      <c r="I20" s="3">
        <f>Payments!I7</f>
        <v>4838.04</v>
      </c>
      <c r="K20" s="1">
        <v>4400</v>
      </c>
      <c r="M20" s="48">
        <v>4500</v>
      </c>
    </row>
    <row r="21" spans="1:13" x14ac:dyDescent="0.25">
      <c r="A21" s="3">
        <v>1578</v>
      </c>
      <c r="C21" s="1" t="s">
        <v>41</v>
      </c>
      <c r="I21" s="3">
        <f>Payments!J7</f>
        <v>14866.36</v>
      </c>
      <c r="K21" s="1">
        <v>1600</v>
      </c>
      <c r="M21" s="48">
        <v>1600</v>
      </c>
    </row>
    <row r="22" spans="1:13" x14ac:dyDescent="0.25">
      <c r="A22" s="3">
        <v>77.5</v>
      </c>
      <c r="C22" s="1" t="s">
        <v>42</v>
      </c>
      <c r="I22" s="3"/>
      <c r="K22" s="1">
        <v>100</v>
      </c>
      <c r="M22" s="48">
        <v>100</v>
      </c>
    </row>
    <row r="23" spans="1:13" x14ac:dyDescent="0.25">
      <c r="A23" s="3">
        <v>171.07</v>
      </c>
      <c r="C23" s="1" t="s">
        <v>36</v>
      </c>
      <c r="I23" s="3">
        <f>Payments!M7</f>
        <v>112.73</v>
      </c>
      <c r="K23" s="1">
        <v>150</v>
      </c>
      <c r="M23" s="48">
        <v>150</v>
      </c>
    </row>
    <row r="24" spans="1:13" x14ac:dyDescent="0.25">
      <c r="A24" s="3">
        <v>812.9</v>
      </c>
      <c r="C24" s="1" t="s">
        <v>5</v>
      </c>
      <c r="I24" s="3">
        <f>Payments!L7</f>
        <v>1018.51</v>
      </c>
      <c r="K24" s="1">
        <v>850</v>
      </c>
      <c r="M24" s="48">
        <v>1100</v>
      </c>
    </row>
    <row r="25" spans="1:13" x14ac:dyDescent="0.25">
      <c r="A25" s="3">
        <v>300</v>
      </c>
      <c r="C25" s="1" t="s">
        <v>37</v>
      </c>
      <c r="I25" s="3">
        <f>Payments!N7</f>
        <v>320</v>
      </c>
      <c r="K25" s="1">
        <v>350</v>
      </c>
      <c r="M25" s="48">
        <v>350</v>
      </c>
    </row>
    <row r="26" spans="1:13" x14ac:dyDescent="0.25">
      <c r="A26" s="3">
        <v>350</v>
      </c>
      <c r="C26" s="1" t="s">
        <v>38</v>
      </c>
      <c r="I26" s="3">
        <f>Payments!O7</f>
        <v>650</v>
      </c>
      <c r="K26" s="1">
        <v>500</v>
      </c>
      <c r="M26" s="48">
        <v>500</v>
      </c>
    </row>
    <row r="27" spans="1:13" x14ac:dyDescent="0.25">
      <c r="A27" s="3">
        <v>35</v>
      </c>
      <c r="C27" s="1" t="s">
        <v>39</v>
      </c>
      <c r="I27" s="3">
        <f>Payments!R7</f>
        <v>35</v>
      </c>
      <c r="K27" s="1">
        <v>50</v>
      </c>
      <c r="M27" s="48">
        <v>35</v>
      </c>
    </row>
    <row r="28" spans="1:13" x14ac:dyDescent="0.25">
      <c r="C28" s="1" t="s">
        <v>34</v>
      </c>
      <c r="I28" s="3"/>
      <c r="K28" s="1">
        <v>100</v>
      </c>
      <c r="M28" s="48">
        <v>100</v>
      </c>
    </row>
    <row r="29" spans="1:13" x14ac:dyDescent="0.25">
      <c r="A29" s="3"/>
      <c r="C29" s="1" t="s">
        <v>81</v>
      </c>
      <c r="I29" s="3"/>
    </row>
    <row r="30" spans="1:13" x14ac:dyDescent="0.25">
      <c r="A30" s="3"/>
      <c r="C30" s="1" t="s">
        <v>56</v>
      </c>
      <c r="I30" s="3"/>
    </row>
    <row r="31" spans="1:13" x14ac:dyDescent="0.25">
      <c r="A31" s="1">
        <v>387.5</v>
      </c>
      <c r="C31" s="1" t="s">
        <v>40</v>
      </c>
      <c r="I31" s="3">
        <f>Payments!S11+Payments!S9+Payments!S20+Payments!S35</f>
        <v>1399.5</v>
      </c>
      <c r="K31" s="1">
        <v>400</v>
      </c>
      <c r="M31" s="48">
        <v>500</v>
      </c>
    </row>
    <row r="32" spans="1:13" x14ac:dyDescent="0.25">
      <c r="A32" s="3">
        <v>400.6</v>
      </c>
      <c r="C32" s="1" t="s">
        <v>32</v>
      </c>
      <c r="I32" s="3">
        <f>Payments!V7</f>
        <v>3253.12</v>
      </c>
    </row>
    <row r="33" spans="1:13" x14ac:dyDescent="0.25">
      <c r="I33" s="3"/>
    </row>
    <row r="34" spans="1:13" x14ac:dyDescent="0.25">
      <c r="A34" s="21">
        <f>SUM(A20:A33)</f>
        <v>8534.6899999999987</v>
      </c>
      <c r="C34" s="7" t="s">
        <v>18</v>
      </c>
      <c r="I34" s="21">
        <f>SUM(I20:I33)</f>
        <v>26493.26</v>
      </c>
      <c r="K34" s="22">
        <f>SUM(K20:K33)</f>
        <v>8500</v>
      </c>
      <c r="M34" s="50">
        <f>SUM(M20:M32)</f>
        <v>8935</v>
      </c>
    </row>
    <row r="36" spans="1:13" ht="15.75" thickBot="1" x14ac:dyDescent="0.3">
      <c r="A36" s="17">
        <f>A17-A34</f>
        <v>7725.0200000000023</v>
      </c>
      <c r="C36" s="7" t="s">
        <v>19</v>
      </c>
      <c r="I36" s="17">
        <f>I17-I34</f>
        <v>-13247.269999999997</v>
      </c>
      <c r="K36" s="23">
        <f>K17-K34</f>
        <v>0</v>
      </c>
      <c r="M36" s="51">
        <f>M17-M34</f>
        <v>-10</v>
      </c>
    </row>
    <row r="40" spans="1:13" x14ac:dyDescent="0.25">
      <c r="H40" s="1" t="s">
        <v>149</v>
      </c>
    </row>
  </sheetData>
  <mergeCells count="2">
    <mergeCell ref="A1:I1"/>
    <mergeCell ref="A3:I3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BankRec</vt:lpstr>
      <vt:lpstr>Receipts</vt:lpstr>
      <vt:lpstr>Payments</vt:lpstr>
      <vt:lpstr>Inc&amp;Exp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</dc:creator>
  <cp:lastModifiedBy>Stockton on the Forest Parish Council</cp:lastModifiedBy>
  <cp:lastPrinted>2023-03-27T08:00:58Z</cp:lastPrinted>
  <dcterms:created xsi:type="dcterms:W3CDTF">2010-10-19T15:22:12Z</dcterms:created>
  <dcterms:modified xsi:type="dcterms:W3CDTF">2024-04-11T13:57:07Z</dcterms:modified>
</cp:coreProperties>
</file>