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401871ef02f9781/Ewallet KEEP/Documents/"/>
    </mc:Choice>
  </mc:AlternateContent>
  <xr:revisionPtr revIDLastSave="0" documentId="8_{8694FA8F-7082-4078-8829-70AD985C3E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nkRec" sheetId="1" r:id="rId1"/>
    <sheet name="Receipts" sheetId="2" r:id="rId2"/>
    <sheet name="Payments" sheetId="3" r:id="rId3"/>
    <sheet name="Inc&amp;Exp" sheetId="4" r:id="rId4"/>
  </sheet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H34" i="1"/>
  <c r="H36" i="1"/>
  <c r="H37" i="1"/>
  <c r="H38" i="1"/>
  <c r="H43" i="1"/>
  <c r="F34" i="1"/>
  <c r="F43" i="1"/>
  <c r="L7" i="3"/>
  <c r="G23" i="4"/>
  <c r="V51" i="3"/>
  <c r="V52" i="3"/>
  <c r="H47" i="1"/>
  <c r="H50" i="1"/>
  <c r="E44" i="4"/>
  <c r="H55" i="1"/>
  <c r="E43" i="4"/>
  <c r="L12" i="2"/>
  <c r="U28" i="3"/>
  <c r="I28" i="3"/>
  <c r="U7" i="3"/>
  <c r="M34" i="4"/>
  <c r="M17" i="4"/>
  <c r="K29" i="4"/>
  <c r="H7" i="3"/>
  <c r="L22" i="2"/>
  <c r="L23" i="2"/>
  <c r="L24" i="2"/>
  <c r="V59" i="3"/>
  <c r="V60" i="3"/>
  <c r="V49" i="3"/>
  <c r="V50" i="3"/>
  <c r="L21" i="2"/>
  <c r="L20" i="2"/>
  <c r="L19" i="2"/>
  <c r="L18" i="2"/>
  <c r="L17" i="2"/>
  <c r="I34" i="4"/>
  <c r="I17" i="4"/>
  <c r="R7" i="3"/>
  <c r="G30" i="4"/>
  <c r="F7" i="3"/>
  <c r="V8" i="3"/>
  <c r="V23" i="3"/>
  <c r="V24" i="3"/>
  <c r="V22" i="3"/>
  <c r="V16" i="3"/>
  <c r="V15" i="3"/>
  <c r="V9" i="3"/>
  <c r="I7" i="3"/>
  <c r="G21" i="4"/>
  <c r="K21" i="4"/>
  <c r="J7" i="3"/>
  <c r="K7" i="3"/>
  <c r="M7" i="3"/>
  <c r="N7" i="3"/>
  <c r="G26" i="4"/>
  <c r="O7" i="3"/>
  <c r="P7" i="3"/>
  <c r="Q7" i="3"/>
  <c r="S7" i="3"/>
  <c r="T7" i="3"/>
  <c r="V33" i="3"/>
  <c r="L11" i="2"/>
  <c r="V26" i="3"/>
  <c r="K30" i="4"/>
  <c r="M36" i="4"/>
  <c r="I36" i="4"/>
  <c r="V44" i="3"/>
  <c r="V29" i="3"/>
  <c r="V28" i="3"/>
  <c r="V18" i="3"/>
  <c r="V19" i="3"/>
  <c r="V20" i="3"/>
  <c r="V21" i="3"/>
  <c r="V25" i="3"/>
  <c r="V27" i="3"/>
  <c r="V10" i="3"/>
  <c r="V11" i="3"/>
  <c r="V12" i="3"/>
  <c r="V13" i="3"/>
  <c r="V14" i="3"/>
  <c r="V17" i="3"/>
  <c r="B25" i="1"/>
  <c r="D25" i="1"/>
  <c r="L16" i="2"/>
  <c r="L15" i="2"/>
  <c r="G6" i="2"/>
  <c r="G11" i="4"/>
  <c r="H6" i="2"/>
  <c r="G9" i="4"/>
  <c r="I6" i="2"/>
  <c r="J6" i="2"/>
  <c r="G10" i="4"/>
  <c r="K6" i="2"/>
  <c r="F6" i="2"/>
  <c r="G8" i="4"/>
  <c r="K17" i="4"/>
  <c r="D6" i="2"/>
  <c r="L14" i="2"/>
  <c r="G24" i="4"/>
  <c r="K24" i="4"/>
  <c r="K23" i="4"/>
  <c r="G25" i="4"/>
  <c r="K25" i="4"/>
  <c r="K26" i="4"/>
  <c r="G27" i="4"/>
  <c r="K27" i="4"/>
  <c r="V7" i="3"/>
  <c r="G20" i="4"/>
  <c r="K20" i="4"/>
  <c r="G11" i="1"/>
  <c r="G32" i="4"/>
  <c r="K32" i="4"/>
  <c r="G7" i="1"/>
  <c r="G9" i="1"/>
  <c r="D21" i="1"/>
  <c r="G25" i="1"/>
  <c r="G13" i="1"/>
  <c r="K55" i="1"/>
  <c r="V30" i="3"/>
  <c r="G34" i="1"/>
  <c r="G43" i="1"/>
  <c r="E34" i="1"/>
  <c r="E43" i="1"/>
  <c r="K54" i="1"/>
  <c r="G34" i="4"/>
  <c r="X1" i="3"/>
  <c r="X2" i="3"/>
  <c r="K34" i="4"/>
  <c r="K36" i="4"/>
  <c r="H57" i="1"/>
  <c r="E42" i="4"/>
  <c r="I25" i="1"/>
  <c r="L7" i="2"/>
  <c r="L8" i="2"/>
  <c r="L9" i="2"/>
  <c r="L10" i="2"/>
  <c r="L13" i="2"/>
  <c r="V31" i="3"/>
  <c r="V32" i="3"/>
  <c r="V34" i="3"/>
  <c r="V35" i="3"/>
  <c r="V36" i="3"/>
  <c r="V37" i="3"/>
  <c r="V38" i="3"/>
  <c r="V39" i="3"/>
  <c r="V40" i="3"/>
  <c r="V41" i="3"/>
  <c r="V42" i="3"/>
  <c r="V43" i="3"/>
  <c r="V45" i="3"/>
  <c r="V46" i="3"/>
  <c r="V47" i="3"/>
  <c r="V48" i="3"/>
  <c r="V53" i="3"/>
  <c r="V54" i="3"/>
  <c r="V55" i="3"/>
  <c r="V56" i="3"/>
  <c r="V57" i="3"/>
  <c r="V58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E45" i="4"/>
  <c r="K56" i="1"/>
  <c r="K57" i="1"/>
  <c r="L57" i="1"/>
  <c r="G17" i="4"/>
  <c r="O1" i="2"/>
  <c r="O2" i="2"/>
  <c r="A17" i="4"/>
  <c r="A34" i="4"/>
  <c r="V5" i="3"/>
  <c r="L6" i="2"/>
  <c r="G36" i="4"/>
  <c r="A36" i="4"/>
</calcChain>
</file>

<file path=xl/sharedStrings.xml><?xml version="1.0" encoding="utf-8"?>
<sst xmlns="http://schemas.openxmlformats.org/spreadsheetml/2006/main" count="256" uniqueCount="142">
  <si>
    <t xml:space="preserve">Add receipts </t>
  </si>
  <si>
    <t>Date</t>
  </si>
  <si>
    <t>Description</t>
  </si>
  <si>
    <t>Amount</t>
  </si>
  <si>
    <t>Precept</t>
  </si>
  <si>
    <t>Insurance</t>
  </si>
  <si>
    <t>Less payments</t>
  </si>
  <si>
    <t>Balance at bank and in hand:</t>
  </si>
  <si>
    <t>Unpresented items:</t>
  </si>
  <si>
    <t>Ring Fenced Funding</t>
  </si>
  <si>
    <t>Budget</t>
  </si>
  <si>
    <t>Income</t>
  </si>
  <si>
    <t>Total Income</t>
  </si>
  <si>
    <t>Expenditure</t>
  </si>
  <si>
    <t>Total Expenditure</t>
  </si>
  <si>
    <t>Surplus/(Deficit)</t>
  </si>
  <si>
    <t>Inc&amp;Exp</t>
  </si>
  <si>
    <t>S/b Zero</t>
  </si>
  <si>
    <t>Stockton-on-the-Forest Parish Council</t>
  </si>
  <si>
    <t>Parish</t>
  </si>
  <si>
    <t>Clerk</t>
  </si>
  <si>
    <t>Play</t>
  </si>
  <si>
    <t>Area</t>
  </si>
  <si>
    <t>VAT</t>
  </si>
  <si>
    <t>S137</t>
  </si>
  <si>
    <t>Bus</t>
  </si>
  <si>
    <t>Shelters</t>
  </si>
  <si>
    <t>Parish Clerk</t>
  </si>
  <si>
    <t>VAT To Relaim</t>
  </si>
  <si>
    <t>VAT Refund</t>
  </si>
  <si>
    <t>Website</t>
  </si>
  <si>
    <t>Bank Interest</t>
  </si>
  <si>
    <t>Expenses</t>
  </si>
  <si>
    <t>Audit Fees</t>
  </si>
  <si>
    <t>Grants</t>
  </si>
  <si>
    <t>Subscriptions</t>
  </si>
  <si>
    <t>Capital Projects</t>
  </si>
  <si>
    <t xml:space="preserve">Play Area </t>
  </si>
  <si>
    <t>General Maintenance</t>
  </si>
  <si>
    <t>S106</t>
  </si>
  <si>
    <t>Interest</t>
  </si>
  <si>
    <t>Audits</t>
  </si>
  <si>
    <t xml:space="preserve">Balance c/f </t>
  </si>
  <si>
    <t>Grant</t>
  </si>
  <si>
    <t>Pension</t>
  </si>
  <si>
    <t>Training</t>
  </si>
  <si>
    <t>Subs</t>
  </si>
  <si>
    <t>Payee</t>
  </si>
  <si>
    <t>Cheque</t>
  </si>
  <si>
    <t>Payer</t>
  </si>
  <si>
    <t>Misc</t>
  </si>
  <si>
    <t>Canx Chqs</t>
  </si>
  <si>
    <t xml:space="preserve">Miscellaneous </t>
  </si>
  <si>
    <t>Ward Grant</t>
  </si>
  <si>
    <t>B/F</t>
  </si>
  <si>
    <t xml:space="preserve">S106 </t>
  </si>
  <si>
    <t>A</t>
  </si>
  <si>
    <t>B</t>
  </si>
  <si>
    <t>C</t>
  </si>
  <si>
    <t>Fox Inn</t>
  </si>
  <si>
    <t>Total</t>
  </si>
  <si>
    <t>A = Play 49%</t>
  </si>
  <si>
    <t>B = Amenity Open Space 21%</t>
  </si>
  <si>
    <t>C = Sports Pitches 30%</t>
  </si>
  <si>
    <t>Chapel Farm</t>
  </si>
  <si>
    <t>90 The Vill</t>
  </si>
  <si>
    <t>12/02909/FUL</t>
  </si>
  <si>
    <t>111 The Vill</t>
  </si>
  <si>
    <t>12/01216/FUL</t>
  </si>
  <si>
    <t>Aspden House</t>
  </si>
  <si>
    <t>65 The Vill</t>
  </si>
  <si>
    <t>13/03587/FUL</t>
  </si>
  <si>
    <t>Double Taxation</t>
  </si>
  <si>
    <t>DT</t>
  </si>
  <si>
    <t>Cricket Club</t>
  </si>
  <si>
    <t>Street Furniture</t>
  </si>
  <si>
    <t>Extreme Weather Fund</t>
  </si>
  <si>
    <t>Playscheme</t>
  </si>
  <si>
    <t>New Equip</t>
  </si>
  <si>
    <t>Petanque Club</t>
  </si>
  <si>
    <t>Play Area Grant</t>
  </si>
  <si>
    <t>Salary</t>
  </si>
  <si>
    <t>Aspects Ref</t>
  </si>
  <si>
    <t>Asfield</t>
  </si>
  <si>
    <t>Roundabout</t>
  </si>
  <si>
    <t xml:space="preserve"> </t>
  </si>
  <si>
    <t>Meeting venue hire</t>
  </si>
  <si>
    <t>Play Area Equipment</t>
  </si>
  <si>
    <t>City of York Council</t>
  </si>
  <si>
    <t>Grass Cutting</t>
  </si>
  <si>
    <t>Barclays investment account</t>
  </si>
  <si>
    <t>Barclays current account</t>
  </si>
  <si>
    <t>Service Charge</t>
  </si>
  <si>
    <t>Unity investment account</t>
  </si>
  <si>
    <t>Unity current account</t>
  </si>
  <si>
    <t>Debit Interest</t>
  </si>
  <si>
    <t>Note 1</t>
  </si>
  <si>
    <t>Note 1:</t>
  </si>
  <si>
    <t>Private Open Space means</t>
  </si>
  <si>
    <t>land that is privately owned</t>
  </si>
  <si>
    <t>and used for practising sport,</t>
  </si>
  <si>
    <t>play or leisure facilities or</t>
  </si>
  <si>
    <t xml:space="preserve">used as a botanical garden, </t>
  </si>
  <si>
    <t>cemetery or nature area</t>
  </si>
  <si>
    <t>RTA Bus Shelter Damage Claim Settled</t>
  </si>
  <si>
    <t>Note 1 - Play Area repairs/replacements costs would need to come out of :</t>
  </si>
  <si>
    <t>General Reserve</t>
  </si>
  <si>
    <t>Ear Marked Funds</t>
  </si>
  <si>
    <t>Ring Fenced Funds</t>
  </si>
  <si>
    <t>Bus Shelter</t>
  </si>
  <si>
    <t>Church</t>
  </si>
  <si>
    <t>Balance b/f 01 April 2025</t>
  </si>
  <si>
    <t>RECEIPTS 2025-2026</t>
  </si>
  <si>
    <t>PAYMENTS 2025-2026</t>
  </si>
  <si>
    <t>Unity Trust</t>
  </si>
  <si>
    <t>Park Lane Play</t>
  </si>
  <si>
    <t>Play Area Works</t>
  </si>
  <si>
    <t>Aspects Horticultural</t>
  </si>
  <si>
    <t>6758/6739/6719/6582/6550</t>
  </si>
  <si>
    <t>Income and Expenditure Account Year Ending 31 March 2026</t>
  </si>
  <si>
    <t>Earmarked Funds</t>
  </si>
  <si>
    <t>ICO</t>
  </si>
  <si>
    <t>Subscription</t>
  </si>
  <si>
    <t>Gallagher</t>
  </si>
  <si>
    <t>Northern Internal Auditor Services</t>
  </si>
  <si>
    <t>YLCA</t>
  </si>
  <si>
    <t>Credit Interest</t>
  </si>
  <si>
    <t>Debit Interest Refund</t>
  </si>
  <si>
    <t>Diff</t>
  </si>
  <si>
    <t>HMRC</t>
  </si>
  <si>
    <t>PAYE</t>
  </si>
  <si>
    <t>Mike Duck</t>
  </si>
  <si>
    <t>Bench Base</t>
  </si>
  <si>
    <t>2026-7</t>
  </si>
  <si>
    <t>Playsafety</t>
  </si>
  <si>
    <t>ROSPA Inspection</t>
  </si>
  <si>
    <t>Home Work Allowance</t>
  </si>
  <si>
    <t>Bank Reconciliation as at 31 March 2026</t>
  </si>
  <si>
    <t>6834/6869/6877/6897/6923</t>
  </si>
  <si>
    <t>6975/7015</t>
  </si>
  <si>
    <t>Reg No</t>
  </si>
  <si>
    <t>Transparency Code/Website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</si>
</sst>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11"/>
      <name val="Calibri"/>
      <family val="2"/>
      <scheme val="minor"/>
    </font>
    <font>
      <i/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2" fontId="2" fillId="0" borderId="2" xfId="0" applyNumberFormat="1" applyFont="1" applyBorder="1"/>
    <xf numFmtId="1" fontId="2" fillId="0" borderId="0" xfId="0" applyNumberFormat="1" applyFont="1"/>
    <xf numFmtId="2" fontId="2" fillId="0" borderId="1" xfId="0" applyNumberFormat="1" applyFont="1" applyBorder="1"/>
    <xf numFmtId="0" fontId="3" fillId="0" borderId="0" xfId="0" applyFont="1"/>
    <xf numFmtId="2" fontId="4" fillId="0" borderId="0" xfId="0" applyNumberFormat="1" applyFont="1"/>
    <xf numFmtId="2" fontId="2" fillId="0" borderId="3" xfId="0" applyNumberFormat="1" applyFont="1" applyBorder="1"/>
    <xf numFmtId="2" fontId="5" fillId="0" borderId="0" xfId="0" applyNumberFormat="1" applyFont="1"/>
    <xf numFmtId="0" fontId="3" fillId="2" borderId="0" xfId="0" applyFont="1" applyFill="1"/>
    <xf numFmtId="0" fontId="3" fillId="3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/>
    <xf numFmtId="0" fontId="3" fillId="4" borderId="0" xfId="0" applyFont="1" applyFill="1"/>
    <xf numFmtId="0" fontId="2" fillId="2" borderId="0" xfId="0" applyFont="1" applyFill="1"/>
    <xf numFmtId="2" fontId="2" fillId="3" borderId="0" xfId="0" applyNumberFormat="1" applyFont="1" applyFill="1"/>
    <xf numFmtId="0" fontId="2" fillId="4" borderId="0" xfId="0" applyFont="1" applyFill="1"/>
    <xf numFmtId="2" fontId="2" fillId="4" borderId="0" xfId="0" applyNumberFormat="1" applyFont="1" applyFill="1"/>
    <xf numFmtId="2" fontId="2" fillId="5" borderId="0" xfId="0" applyNumberFormat="1" applyFont="1" applyFill="1"/>
    <xf numFmtId="0" fontId="2" fillId="3" borderId="6" xfId="0" applyFont="1" applyFill="1" applyBorder="1"/>
    <xf numFmtId="0" fontId="2" fillId="3" borderId="7" xfId="0" applyFont="1" applyFill="1" applyBorder="1"/>
    <xf numFmtId="0" fontId="2" fillId="2" borderId="5" xfId="0" applyFont="1" applyFill="1" applyBorder="1"/>
    <xf numFmtId="0" fontId="2" fillId="3" borderId="5" xfId="0" applyFont="1" applyFill="1" applyBorder="1"/>
    <xf numFmtId="0" fontId="2" fillId="4" borderId="5" xfId="0" applyFont="1" applyFill="1" applyBorder="1"/>
    <xf numFmtId="0" fontId="2" fillId="5" borderId="5" xfId="0" applyFont="1" applyFill="1" applyBorder="1"/>
    <xf numFmtId="14" fontId="4" fillId="0" borderId="0" xfId="0" applyNumberFormat="1" applyFont="1"/>
    <xf numFmtId="0" fontId="4" fillId="0" borderId="0" xfId="0" applyFont="1"/>
    <xf numFmtId="2" fontId="3" fillId="3" borderId="0" xfId="0" applyNumberFormat="1" applyFont="1" applyFill="1"/>
    <xf numFmtId="2" fontId="2" fillId="2" borderId="0" xfId="0" applyNumberFormat="1" applyFont="1" applyFill="1"/>
    <xf numFmtId="0" fontId="2" fillId="3" borderId="8" xfId="0" applyFont="1" applyFill="1" applyBorder="1"/>
    <xf numFmtId="0" fontId="2" fillId="6" borderId="0" xfId="0" applyFont="1" applyFill="1"/>
    <xf numFmtId="2" fontId="2" fillId="7" borderId="0" xfId="0" applyNumberFormat="1" applyFont="1" applyFill="1"/>
    <xf numFmtId="2" fontId="2" fillId="6" borderId="0" xfId="0" applyNumberFormat="1" applyFont="1" applyFill="1"/>
    <xf numFmtId="2" fontId="2" fillId="2" borderId="1" xfId="0" applyNumberFormat="1" applyFont="1" applyFill="1" applyBorder="1"/>
    <xf numFmtId="2" fontId="2" fillId="7" borderId="1" xfId="0" applyNumberFormat="1" applyFont="1" applyFill="1" applyBorder="1"/>
    <xf numFmtId="2" fontId="2" fillId="5" borderId="1" xfId="0" applyNumberFormat="1" applyFont="1" applyFill="1" applyBorder="1"/>
    <xf numFmtId="2" fontId="2" fillId="0" borderId="5" xfId="0" applyNumberFormat="1" applyFont="1" applyBorder="1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4" fontId="2" fillId="0" borderId="0" xfId="0" applyNumberFormat="1" applyFont="1"/>
    <xf numFmtId="2" fontId="1" fillId="0" borderId="0" xfId="0" applyNumberFormat="1" applyFont="1" applyAlignment="1">
      <alignment horizontal="center"/>
    </xf>
    <xf numFmtId="1" fontId="5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quotePrefix="1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5" fillId="0" borderId="0" xfId="0" applyFont="1"/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quotePrefix="1" applyFont="1"/>
    <xf numFmtId="0" fontId="6" fillId="0" borderId="9" xfId="0" applyFont="1" applyBorder="1"/>
    <xf numFmtId="0" fontId="6" fillId="0" borderId="0" xfId="0" applyFont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1" fontId="6" fillId="0" borderId="9" xfId="0" applyNumberFormat="1" applyFont="1" applyBorder="1"/>
    <xf numFmtId="9" fontId="7" fillId="0" borderId="0" xfId="0" applyNumberFormat="1" applyFont="1"/>
    <xf numFmtId="2" fontId="2" fillId="0" borderId="12" xfId="0" applyNumberFormat="1" applyFont="1" applyBorder="1"/>
    <xf numFmtId="0" fontId="6" fillId="0" borderId="10" xfId="0" applyFont="1" applyBorder="1"/>
    <xf numFmtId="2" fontId="2" fillId="0" borderId="13" xfId="0" applyNumberFormat="1" applyFont="1" applyBorder="1"/>
    <xf numFmtId="0" fontId="2" fillId="0" borderId="5" xfId="0" applyFont="1" applyBorder="1"/>
    <xf numFmtId="0" fontId="6" fillId="0" borderId="11" xfId="0" applyFont="1" applyBorder="1"/>
    <xf numFmtId="2" fontId="2" fillId="0" borderId="14" xfId="0" applyNumberFormat="1" applyFont="1" applyBorder="1"/>
    <xf numFmtId="0" fontId="2" fillId="0" borderId="1" xfId="0" applyFont="1" applyBorder="1"/>
    <xf numFmtId="2" fontId="2" fillId="3" borderId="1" xfId="0" applyNumberFormat="1" applyFont="1" applyFill="1" applyBorder="1"/>
    <xf numFmtId="2" fontId="2" fillId="8" borderId="1" xfId="0" applyNumberFormat="1" applyFont="1" applyFill="1" applyBorder="1"/>
    <xf numFmtId="2" fontId="2" fillId="8" borderId="0" xfId="0" applyNumberFormat="1" applyFont="1" applyFill="1"/>
    <xf numFmtId="2" fontId="2" fillId="9" borderId="5" xfId="0" applyNumberFormat="1" applyFont="1" applyFill="1" applyBorder="1"/>
    <xf numFmtId="2" fontId="2" fillId="9" borderId="0" xfId="0" applyNumberFormat="1" applyFont="1" applyFill="1"/>
    <xf numFmtId="2" fontId="2" fillId="10" borderId="1" xfId="0" applyNumberFormat="1" applyFont="1" applyFill="1" applyBorder="1"/>
    <xf numFmtId="2" fontId="2" fillId="10" borderId="0" xfId="0" applyNumberFormat="1" applyFont="1" applyFill="1"/>
    <xf numFmtId="2" fontId="2" fillId="11" borderId="4" xfId="0" applyNumberFormat="1" applyFont="1" applyFill="1" applyBorder="1"/>
    <xf numFmtId="2" fontId="2" fillId="11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ABF8F"/>
      <color rgb="FFFFC000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workbookViewId="0">
      <selection activeCell="A2" sqref="A2"/>
    </sheetView>
  </sheetViews>
  <sheetFormatPr defaultColWidth="9" defaultRowHeight="14.5" x14ac:dyDescent="0.35"/>
  <cols>
    <col min="1" max="1" width="10.54296875" style="2" customWidth="1"/>
    <col min="2" max="2" width="9.54296875" style="2" customWidth="1"/>
    <col min="3" max="3" width="9" style="2"/>
    <col min="4" max="4" width="10.54296875" style="2" bestFit="1" customWidth="1"/>
    <col min="5" max="6" width="9" style="2"/>
    <col min="7" max="7" width="9.7265625" style="2" customWidth="1"/>
    <col min="8" max="8" width="9" style="2"/>
    <col min="9" max="9" width="6" style="2" customWidth="1"/>
    <col min="10" max="10" width="26.453125" style="2" customWidth="1"/>
    <col min="11" max="16384" width="9" style="2"/>
  </cols>
  <sheetData>
    <row r="1" spans="1:11" x14ac:dyDescent="0.35">
      <c r="A1" s="78" t="s">
        <v>18</v>
      </c>
      <c r="B1" s="78"/>
      <c r="C1" s="78"/>
      <c r="D1" s="78"/>
      <c r="E1" s="78"/>
      <c r="F1" s="78"/>
      <c r="G1" s="78"/>
    </row>
    <row r="2" spans="1:11" x14ac:dyDescent="0.35">
      <c r="A2" s="2" t="s">
        <v>85</v>
      </c>
    </row>
    <row r="3" spans="1:11" x14ac:dyDescent="0.35">
      <c r="A3" s="78" t="s">
        <v>137</v>
      </c>
      <c r="B3" s="78"/>
      <c r="C3" s="78"/>
      <c r="D3" s="78"/>
      <c r="E3" s="78"/>
      <c r="F3" s="78"/>
      <c r="G3" s="78"/>
      <c r="K3" s="3"/>
    </row>
    <row r="4" spans="1:11" x14ac:dyDescent="0.35">
      <c r="K4" s="3"/>
    </row>
    <row r="5" spans="1:11" x14ac:dyDescent="0.35">
      <c r="A5" s="2" t="s">
        <v>111</v>
      </c>
      <c r="G5" s="3">
        <v>39861.78</v>
      </c>
      <c r="K5" s="3"/>
    </row>
    <row r="6" spans="1:11" x14ac:dyDescent="0.35">
      <c r="K6" s="3"/>
    </row>
    <row r="7" spans="1:11" x14ac:dyDescent="0.35">
      <c r="A7" s="2" t="s">
        <v>0</v>
      </c>
      <c r="G7" s="3">
        <f>Receipts!D6</f>
        <v>12968.57</v>
      </c>
      <c r="K7" s="3"/>
    </row>
    <row r="8" spans="1:11" x14ac:dyDescent="0.35">
      <c r="K8" s="3"/>
    </row>
    <row r="9" spans="1:11" x14ac:dyDescent="0.35">
      <c r="G9" s="4">
        <f>G5+G7</f>
        <v>52830.35</v>
      </c>
      <c r="K9" s="3"/>
    </row>
    <row r="10" spans="1:11" x14ac:dyDescent="0.35">
      <c r="K10" s="5"/>
    </row>
    <row r="11" spans="1:11" x14ac:dyDescent="0.35">
      <c r="A11" s="2" t="s">
        <v>6</v>
      </c>
      <c r="G11" s="3">
        <f>Payments!F7</f>
        <v>15349.680000000002</v>
      </c>
      <c r="K11" s="3"/>
    </row>
    <row r="12" spans="1:11" x14ac:dyDescent="0.35">
      <c r="K12" s="5"/>
    </row>
    <row r="13" spans="1:11" ht="15" thickBot="1" x14ac:dyDescent="0.4">
      <c r="A13" s="2" t="s">
        <v>42</v>
      </c>
      <c r="G13" s="6">
        <f>G9-G11</f>
        <v>37480.67</v>
      </c>
      <c r="K13" s="3"/>
    </row>
    <row r="14" spans="1:11" x14ac:dyDescent="0.35">
      <c r="K14" s="5"/>
    </row>
    <row r="15" spans="1:11" x14ac:dyDescent="0.35">
      <c r="A15" s="2" t="s">
        <v>7</v>
      </c>
      <c r="K15" s="3"/>
    </row>
    <row r="16" spans="1:11" x14ac:dyDescent="0.35">
      <c r="K16" s="5"/>
    </row>
    <row r="17" spans="1:12" x14ac:dyDescent="0.35">
      <c r="A17" s="2" t="s">
        <v>90</v>
      </c>
      <c r="D17" s="3">
        <v>0</v>
      </c>
      <c r="E17" s="7"/>
      <c r="L17" s="3"/>
    </row>
    <row r="18" spans="1:12" x14ac:dyDescent="0.35">
      <c r="A18" s="2" t="s">
        <v>91</v>
      </c>
      <c r="D18" s="3">
        <v>0</v>
      </c>
      <c r="E18" s="7"/>
      <c r="L18" s="3"/>
    </row>
    <row r="19" spans="1:12" x14ac:dyDescent="0.35">
      <c r="A19" s="2" t="s">
        <v>93</v>
      </c>
      <c r="D19" s="3">
        <v>31295.83</v>
      </c>
      <c r="E19" s="7"/>
      <c r="K19" s="3"/>
      <c r="L19" s="3"/>
    </row>
    <row r="20" spans="1:12" x14ac:dyDescent="0.35">
      <c r="A20" s="2" t="s">
        <v>94</v>
      </c>
      <c r="D20" s="3">
        <v>6184.84</v>
      </c>
      <c r="K20" s="3"/>
    </row>
    <row r="21" spans="1:12" x14ac:dyDescent="0.35">
      <c r="D21" s="4">
        <f>SUM(D17:D20)</f>
        <v>37480.67</v>
      </c>
      <c r="H21" s="3"/>
      <c r="K21" s="3"/>
      <c r="L21" s="8"/>
    </row>
    <row r="22" spans="1:12" x14ac:dyDescent="0.35">
      <c r="K22" s="3"/>
    </row>
    <row r="23" spans="1:12" x14ac:dyDescent="0.35">
      <c r="A23" s="2" t="s">
        <v>8</v>
      </c>
    </row>
    <row r="24" spans="1:12" x14ac:dyDescent="0.35">
      <c r="D24" s="3"/>
    </row>
    <row r="25" spans="1:12" ht="15" thickBot="1" x14ac:dyDescent="0.4">
      <c r="B25" s="9">
        <f>SUM(B24:B24)</f>
        <v>0</v>
      </c>
      <c r="D25" s="9">
        <f>SUM(D24:D24)</f>
        <v>0</v>
      </c>
      <c r="G25" s="76">
        <f>D21+B25-D25</f>
        <v>37480.67</v>
      </c>
      <c r="I25" s="10">
        <f>G13-G25</f>
        <v>0</v>
      </c>
    </row>
    <row r="26" spans="1:12" ht="15" thickTop="1" x14ac:dyDescent="0.35"/>
    <row r="27" spans="1:12" x14ac:dyDescent="0.35">
      <c r="J27" s="11" t="s">
        <v>61</v>
      </c>
    </row>
    <row r="28" spans="1:12" x14ac:dyDescent="0.35">
      <c r="F28" s="3"/>
      <c r="J28" s="12" t="s">
        <v>62</v>
      </c>
      <c r="K28" s="13" t="s">
        <v>96</v>
      </c>
    </row>
    <row r="29" spans="1:12" x14ac:dyDescent="0.35">
      <c r="C29" s="1" t="s">
        <v>55</v>
      </c>
      <c r="D29" s="14"/>
      <c r="E29" s="15" t="s">
        <v>56</v>
      </c>
      <c r="F29" s="16" t="s">
        <v>57</v>
      </c>
      <c r="G29" s="17" t="s">
        <v>58</v>
      </c>
      <c r="H29" s="18" t="s">
        <v>60</v>
      </c>
      <c r="J29" s="19" t="s">
        <v>63</v>
      </c>
    </row>
    <row r="30" spans="1:12" x14ac:dyDescent="0.35">
      <c r="C30" s="2" t="s">
        <v>54</v>
      </c>
      <c r="E30" s="20">
        <v>9489.9599999999991</v>
      </c>
      <c r="F30" s="21"/>
      <c r="G30" s="22"/>
      <c r="H30" s="18">
        <f>SUM(E30:G30)</f>
        <v>9489.9599999999991</v>
      </c>
    </row>
    <row r="31" spans="1:12" ht="15" thickBot="1" x14ac:dyDescent="0.4">
      <c r="A31" s="7" t="s">
        <v>59</v>
      </c>
      <c r="B31" s="7" t="s">
        <v>65</v>
      </c>
      <c r="C31" s="2" t="s">
        <v>66</v>
      </c>
      <c r="E31" s="20">
        <v>5647.95</v>
      </c>
      <c r="F31" s="21">
        <v>2420.5500000000002</v>
      </c>
      <c r="G31" s="22">
        <v>3457.93</v>
      </c>
      <c r="H31" s="18">
        <f>SUM(D31:G31)</f>
        <v>11526.43</v>
      </c>
    </row>
    <row r="32" spans="1:12" x14ac:dyDescent="0.35">
      <c r="A32" s="7" t="s">
        <v>64</v>
      </c>
      <c r="B32" s="7" t="s">
        <v>67</v>
      </c>
      <c r="C32" s="2" t="s">
        <v>68</v>
      </c>
      <c r="E32" s="20">
        <v>999.11</v>
      </c>
      <c r="F32" s="21">
        <v>428.19</v>
      </c>
      <c r="G32" s="23">
        <v>611.69000000000005</v>
      </c>
      <c r="H32" s="24">
        <f>SUM(D32:G32)</f>
        <v>2038.99</v>
      </c>
      <c r="J32" s="25" t="s">
        <v>97</v>
      </c>
    </row>
    <row r="33" spans="1:11" x14ac:dyDescent="0.35">
      <c r="A33" s="7" t="s">
        <v>69</v>
      </c>
      <c r="B33" s="7" t="s">
        <v>70</v>
      </c>
      <c r="C33" s="2" t="s">
        <v>71</v>
      </c>
      <c r="E33" s="20">
        <v>3304.56</v>
      </c>
      <c r="F33" s="21">
        <v>1416.24</v>
      </c>
      <c r="G33" s="23">
        <v>2023.2</v>
      </c>
      <c r="H33" s="24">
        <f>SUM(D33:G33)</f>
        <v>6744</v>
      </c>
      <c r="J33" s="26" t="s">
        <v>98</v>
      </c>
    </row>
    <row r="34" spans="1:11" x14ac:dyDescent="0.35">
      <c r="E34" s="27">
        <f>SUM(E30:E33)</f>
        <v>19441.580000000002</v>
      </c>
      <c r="F34" s="28">
        <f>SUM(F30:F33)</f>
        <v>4264.9800000000005</v>
      </c>
      <c r="G34" s="29">
        <f>SUM(G30:G33)</f>
        <v>6092.82</v>
      </c>
      <c r="H34" s="30">
        <f>SUM(H30:H33)</f>
        <v>29799.38</v>
      </c>
      <c r="J34" s="26" t="s">
        <v>99</v>
      </c>
    </row>
    <row r="35" spans="1:11" x14ac:dyDescent="0.35">
      <c r="E35" s="20"/>
      <c r="F35" s="13"/>
      <c r="G35" s="22"/>
      <c r="H35" s="18"/>
      <c r="J35" s="26" t="s">
        <v>100</v>
      </c>
    </row>
    <row r="36" spans="1:11" x14ac:dyDescent="0.35">
      <c r="A36" s="31">
        <v>42851</v>
      </c>
      <c r="B36" s="32" t="s">
        <v>74</v>
      </c>
      <c r="C36" s="32" t="s">
        <v>43</v>
      </c>
      <c r="D36" s="32">
        <v>101137</v>
      </c>
      <c r="E36" s="11"/>
      <c r="F36" s="33"/>
      <c r="G36" s="23">
        <v>1500</v>
      </c>
      <c r="H36" s="24">
        <f>SUM(E36:G36)</f>
        <v>1500</v>
      </c>
      <c r="J36" s="26" t="s">
        <v>101</v>
      </c>
    </row>
    <row r="37" spans="1:11" x14ac:dyDescent="0.35">
      <c r="A37" s="31">
        <v>43068</v>
      </c>
      <c r="B37" s="32" t="s">
        <v>77</v>
      </c>
      <c r="C37" s="32" t="s">
        <v>78</v>
      </c>
      <c r="D37" s="32">
        <v>101166</v>
      </c>
      <c r="E37" s="34">
        <v>9585</v>
      </c>
      <c r="F37" s="13"/>
      <c r="G37" s="22"/>
      <c r="H37" s="24">
        <f t="shared" ref="H37:H38" si="0">SUM(E37:G37)</f>
        <v>9585</v>
      </c>
      <c r="J37" s="26" t="s">
        <v>102</v>
      </c>
    </row>
    <row r="38" spans="1:11" ht="15" thickBot="1" x14ac:dyDescent="0.4">
      <c r="A38" s="31">
        <v>43579</v>
      </c>
      <c r="B38" s="32" t="s">
        <v>74</v>
      </c>
      <c r="C38" s="32" t="s">
        <v>43</v>
      </c>
      <c r="D38" s="32">
        <v>101220</v>
      </c>
      <c r="E38" s="20"/>
      <c r="F38" s="13"/>
      <c r="G38" s="23">
        <v>500</v>
      </c>
      <c r="H38" s="24">
        <f t="shared" si="0"/>
        <v>500</v>
      </c>
      <c r="J38" s="35" t="s">
        <v>103</v>
      </c>
    </row>
    <row r="39" spans="1:11" x14ac:dyDescent="0.35">
      <c r="A39" s="31">
        <v>43677</v>
      </c>
      <c r="B39" s="32" t="s">
        <v>79</v>
      </c>
      <c r="C39" s="32" t="s">
        <v>43</v>
      </c>
      <c r="D39" s="32">
        <v>101235</v>
      </c>
      <c r="E39" s="20"/>
      <c r="F39" s="13"/>
      <c r="G39" s="23">
        <v>490</v>
      </c>
      <c r="H39" s="24">
        <v>490</v>
      </c>
    </row>
    <row r="40" spans="1:11" x14ac:dyDescent="0.35">
      <c r="A40" s="31">
        <v>44895</v>
      </c>
      <c r="B40" s="32" t="s">
        <v>83</v>
      </c>
      <c r="C40" s="32" t="s">
        <v>84</v>
      </c>
      <c r="D40" s="32">
        <v>101319</v>
      </c>
      <c r="E40" s="20">
        <v>9856.58</v>
      </c>
      <c r="F40" s="36"/>
      <c r="G40" s="37"/>
      <c r="H40" s="24">
        <v>9856.58</v>
      </c>
    </row>
    <row r="41" spans="1:11" x14ac:dyDescent="0.35">
      <c r="A41" s="31">
        <v>45643</v>
      </c>
      <c r="B41" s="32" t="s">
        <v>110</v>
      </c>
      <c r="C41" s="32" t="s">
        <v>43</v>
      </c>
      <c r="D41" s="32"/>
      <c r="E41" s="20"/>
      <c r="F41" s="38">
        <v>500</v>
      </c>
      <c r="G41" s="37"/>
      <c r="H41" s="24">
        <v>500</v>
      </c>
    </row>
    <row r="42" spans="1:11" x14ac:dyDescent="0.35">
      <c r="A42" s="31">
        <v>45961</v>
      </c>
      <c r="B42" s="32" t="s">
        <v>110</v>
      </c>
      <c r="C42" s="32" t="s">
        <v>43</v>
      </c>
      <c r="D42" s="32"/>
      <c r="E42" s="20"/>
      <c r="F42" s="38">
        <v>500</v>
      </c>
      <c r="G42" s="37"/>
      <c r="H42" s="24">
        <v>500</v>
      </c>
    </row>
    <row r="43" spans="1:11" ht="15" thickBot="1" x14ac:dyDescent="0.4">
      <c r="E43" s="39">
        <f>E34-E36-E37-E38-E39-E40-E41</f>
        <v>1.8189894035458565E-12</v>
      </c>
      <c r="F43" s="69">
        <f>F34-F36-F37-F38-F39-F40-F41-F42</f>
        <v>3264.9800000000005</v>
      </c>
      <c r="G43" s="40">
        <f t="shared" ref="G43" si="1">G34-G36-G37-G38-G39-G40-G41</f>
        <v>3602.8199999999997</v>
      </c>
      <c r="H43" s="41">
        <f>H34-H36-H37-H38-H39-H40-H41-H42</f>
        <v>6867.8000000000011</v>
      </c>
      <c r="I43" s="10"/>
    </row>
    <row r="45" spans="1:11" x14ac:dyDescent="0.35">
      <c r="K45" s="3"/>
    </row>
    <row r="46" spans="1:11" x14ac:dyDescent="0.35">
      <c r="J46" s="32"/>
    </row>
    <row r="47" spans="1:11" x14ac:dyDescent="0.35">
      <c r="E47" s="18" t="s">
        <v>39</v>
      </c>
      <c r="F47" s="18"/>
      <c r="G47" s="18"/>
      <c r="H47" s="24">
        <f>H43</f>
        <v>6867.8000000000011</v>
      </c>
      <c r="K47" s="3"/>
    </row>
    <row r="48" spans="1:11" x14ac:dyDescent="0.35">
      <c r="E48" s="2" t="s">
        <v>141</v>
      </c>
      <c r="H48" s="3">
        <v>837.79</v>
      </c>
      <c r="K48" s="3"/>
    </row>
    <row r="49" spans="5:12" x14ac:dyDescent="0.35">
      <c r="E49" s="2" t="s">
        <v>109</v>
      </c>
      <c r="H49" s="3">
        <v>3945</v>
      </c>
    </row>
    <row r="50" spans="5:12" ht="15" thickBot="1" x14ac:dyDescent="0.4">
      <c r="E50" s="2" t="s">
        <v>9</v>
      </c>
      <c r="H50" s="70">
        <f>SUM(H47:H49)</f>
        <v>11650.59</v>
      </c>
    </row>
    <row r="52" spans="5:12" x14ac:dyDescent="0.35">
      <c r="E52" s="2" t="s">
        <v>75</v>
      </c>
      <c r="H52" s="3">
        <v>1000</v>
      </c>
    </row>
    <row r="53" spans="5:12" x14ac:dyDescent="0.35">
      <c r="E53" s="2" t="s">
        <v>87</v>
      </c>
      <c r="H53" s="3">
        <v>4500</v>
      </c>
    </row>
    <row r="54" spans="5:12" x14ac:dyDescent="0.35">
      <c r="E54" s="2" t="s">
        <v>76</v>
      </c>
      <c r="H54" s="3">
        <v>500</v>
      </c>
      <c r="K54" s="71">
        <f>H50</f>
        <v>11650.59</v>
      </c>
    </row>
    <row r="55" spans="5:12" x14ac:dyDescent="0.35">
      <c r="E55" s="2" t="s">
        <v>120</v>
      </c>
      <c r="H55" s="72">
        <f>SUM(H52:H54)</f>
        <v>6000</v>
      </c>
      <c r="K55" s="73">
        <f>H55</f>
        <v>6000</v>
      </c>
    </row>
    <row r="56" spans="5:12" x14ac:dyDescent="0.35">
      <c r="K56" s="75">
        <f>H57</f>
        <v>19830.079999999998</v>
      </c>
    </row>
    <row r="57" spans="5:12" ht="15" thickBot="1" x14ac:dyDescent="0.4">
      <c r="E57" s="2" t="s">
        <v>106</v>
      </c>
      <c r="H57" s="74">
        <f>G25-H50-H55</f>
        <v>19830.079999999998</v>
      </c>
      <c r="K57" s="77">
        <f>SUM(K54:K56)</f>
        <v>37480.67</v>
      </c>
      <c r="L57" s="10">
        <f>G25-K57</f>
        <v>0</v>
      </c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5"/>
  <sheetViews>
    <sheetView zoomScaleNormal="100" workbookViewId="0">
      <selection activeCell="A2" sqref="A2"/>
    </sheetView>
  </sheetViews>
  <sheetFormatPr defaultColWidth="9" defaultRowHeight="14.5" x14ac:dyDescent="0.35"/>
  <cols>
    <col min="1" max="1" width="10.54296875" style="2" bestFit="1" customWidth="1"/>
    <col min="2" max="2" width="20.81640625" style="2" customWidth="1"/>
    <col min="3" max="3" width="21.54296875" style="2" customWidth="1"/>
    <col min="4" max="4" width="9.54296875" style="2" bestFit="1" customWidth="1"/>
    <col min="5" max="5" width="3.54296875" style="2" customWidth="1"/>
    <col min="6" max="16384" width="9" style="2"/>
  </cols>
  <sheetData>
    <row r="1" spans="1:15" x14ac:dyDescent="0.35">
      <c r="A1" s="78" t="s">
        <v>18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N1" s="32" t="s">
        <v>16</v>
      </c>
      <c r="O1" s="8">
        <f>'Inc&amp;Exp'!G17</f>
        <v>12968.57</v>
      </c>
    </row>
    <row r="2" spans="1:15" x14ac:dyDescent="0.35">
      <c r="N2" s="32" t="s">
        <v>17</v>
      </c>
      <c r="O2" s="8">
        <f>O1-D6</f>
        <v>0</v>
      </c>
    </row>
    <row r="3" spans="1:15" x14ac:dyDescent="0.35">
      <c r="A3" s="79" t="s">
        <v>112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5" x14ac:dyDescent="0.35">
      <c r="N4" s="43"/>
      <c r="O4" s="43"/>
    </row>
    <row r="5" spans="1:15" s="43" customFormat="1" x14ac:dyDescent="0.35">
      <c r="A5" s="43" t="s">
        <v>1</v>
      </c>
      <c r="B5" s="43" t="s">
        <v>49</v>
      </c>
      <c r="C5" s="43" t="s">
        <v>2</v>
      </c>
      <c r="D5" s="43" t="s">
        <v>3</v>
      </c>
      <c r="F5" s="1" t="s">
        <v>4</v>
      </c>
      <c r="G5" s="1" t="s">
        <v>40</v>
      </c>
      <c r="H5" s="1" t="s">
        <v>23</v>
      </c>
      <c r="I5" s="1" t="s">
        <v>43</v>
      </c>
      <c r="J5" s="1" t="s">
        <v>5</v>
      </c>
      <c r="K5" s="1" t="s">
        <v>73</v>
      </c>
      <c r="L5" s="44"/>
    </row>
    <row r="6" spans="1:15" s="43" customFormat="1" ht="15" thickBot="1" x14ac:dyDescent="0.4">
      <c r="D6" s="45">
        <f>SUM(D7:D104)</f>
        <v>12968.57</v>
      </c>
      <c r="E6" s="44"/>
      <c r="F6" s="45">
        <f>SUM(F7:F104)</f>
        <v>11369</v>
      </c>
      <c r="G6" s="45">
        <f t="shared" ref="G6:K6" si="0">SUM(G7:G104)</f>
        <v>685.17000000000007</v>
      </c>
      <c r="H6" s="45">
        <f t="shared" si="0"/>
        <v>914.4</v>
      </c>
      <c r="I6" s="45">
        <f t="shared" si="0"/>
        <v>0</v>
      </c>
      <c r="J6" s="45">
        <f t="shared" si="0"/>
        <v>0</v>
      </c>
      <c r="K6" s="45">
        <f t="shared" si="0"/>
        <v>0</v>
      </c>
      <c r="L6" s="10">
        <f>D6-F6-G6-H6-I6-J6-K6</f>
        <v>-3.4106051316484809E-13</v>
      </c>
      <c r="N6" s="2"/>
      <c r="O6" s="2"/>
    </row>
    <row r="7" spans="1:15" x14ac:dyDescent="0.35">
      <c r="A7" s="46">
        <v>45749</v>
      </c>
      <c r="B7" s="46" t="s">
        <v>114</v>
      </c>
      <c r="C7" s="2" t="s">
        <v>127</v>
      </c>
      <c r="D7" s="3">
        <v>0.14000000000000001</v>
      </c>
      <c r="E7" s="3"/>
      <c r="F7" s="3"/>
      <c r="G7" s="3">
        <v>0.14000000000000001</v>
      </c>
      <c r="H7" s="3"/>
      <c r="I7" s="3"/>
      <c r="J7" s="3"/>
      <c r="K7" s="3"/>
      <c r="L7" s="10">
        <f t="shared" ref="L7:L24" si="1">D7-F7-G7-H7-I7-J7-K7</f>
        <v>0</v>
      </c>
      <c r="O7" s="3"/>
    </row>
    <row r="8" spans="1:15" x14ac:dyDescent="0.35">
      <c r="A8" s="46">
        <v>45776</v>
      </c>
      <c r="B8" s="46" t="s">
        <v>88</v>
      </c>
      <c r="C8" s="2" t="s">
        <v>4</v>
      </c>
      <c r="D8" s="3">
        <v>5684.5</v>
      </c>
      <c r="F8" s="3">
        <v>5684.5</v>
      </c>
      <c r="G8" s="3"/>
      <c r="H8" s="3"/>
      <c r="I8" s="3"/>
      <c r="J8" s="3"/>
      <c r="K8" s="3"/>
      <c r="L8" s="10">
        <f t="shared" si="1"/>
        <v>0</v>
      </c>
      <c r="O8" s="3"/>
    </row>
    <row r="9" spans="1:15" x14ac:dyDescent="0.35">
      <c r="A9" s="46">
        <v>45779</v>
      </c>
      <c r="B9" s="46" t="s">
        <v>114</v>
      </c>
      <c r="C9" s="2" t="s">
        <v>127</v>
      </c>
      <c r="D9" s="3">
        <v>0.14000000000000001</v>
      </c>
      <c r="E9" s="3"/>
      <c r="F9" s="3"/>
      <c r="G9" s="3">
        <v>0.14000000000000001</v>
      </c>
      <c r="H9" s="3"/>
      <c r="I9" s="3"/>
      <c r="J9" s="3"/>
      <c r="K9" s="3"/>
      <c r="L9" s="10">
        <f t="shared" si="1"/>
        <v>0</v>
      </c>
      <c r="O9" s="3"/>
    </row>
    <row r="10" spans="1:15" x14ac:dyDescent="0.35">
      <c r="A10" s="46">
        <v>45838</v>
      </c>
      <c r="B10" s="46" t="s">
        <v>114</v>
      </c>
      <c r="C10" s="2" t="s">
        <v>126</v>
      </c>
      <c r="D10" s="3">
        <v>179.05</v>
      </c>
      <c r="E10" s="3"/>
      <c r="F10" s="3"/>
      <c r="G10" s="3">
        <v>179.05</v>
      </c>
      <c r="H10" s="3"/>
      <c r="I10" s="3"/>
      <c r="J10" s="3"/>
      <c r="K10" s="3"/>
      <c r="L10" s="10">
        <f t="shared" si="1"/>
        <v>0</v>
      </c>
    </row>
    <row r="11" spans="1:15" x14ac:dyDescent="0.35">
      <c r="A11" s="46">
        <v>45888</v>
      </c>
      <c r="B11" s="46" t="s">
        <v>129</v>
      </c>
      <c r="C11" s="2" t="s">
        <v>29</v>
      </c>
      <c r="D11" s="3">
        <v>914.4</v>
      </c>
      <c r="E11" s="3"/>
      <c r="F11" s="3"/>
      <c r="G11" s="3"/>
      <c r="H11" s="3">
        <v>914.4</v>
      </c>
      <c r="I11" s="3"/>
      <c r="J11" s="3"/>
      <c r="K11" s="3"/>
      <c r="L11" s="10">
        <f t="shared" si="1"/>
        <v>0</v>
      </c>
    </row>
    <row r="12" spans="1:15" x14ac:dyDescent="0.35">
      <c r="A12" s="46">
        <v>45929</v>
      </c>
      <c r="B12" s="46" t="s">
        <v>88</v>
      </c>
      <c r="C12" s="2" t="s">
        <v>4</v>
      </c>
      <c r="D12" s="3">
        <v>5684.5</v>
      </c>
      <c r="E12" s="3"/>
      <c r="F12" s="3">
        <v>5684.5</v>
      </c>
      <c r="G12" s="3"/>
      <c r="H12" s="3"/>
      <c r="I12" s="3"/>
      <c r="J12" s="3"/>
      <c r="K12" s="3"/>
      <c r="L12" s="10">
        <f t="shared" si="1"/>
        <v>0</v>
      </c>
    </row>
    <row r="13" spans="1:15" x14ac:dyDescent="0.35">
      <c r="A13" s="46">
        <v>45930</v>
      </c>
      <c r="B13" s="46" t="s">
        <v>114</v>
      </c>
      <c r="C13" s="2" t="s">
        <v>126</v>
      </c>
      <c r="D13" s="3">
        <v>174.62</v>
      </c>
      <c r="F13" s="3"/>
      <c r="G13" s="3">
        <v>174.62</v>
      </c>
      <c r="H13" s="3"/>
      <c r="I13" s="3"/>
      <c r="J13" s="3"/>
      <c r="K13" s="3"/>
      <c r="L13" s="10">
        <f t="shared" si="1"/>
        <v>0</v>
      </c>
    </row>
    <row r="14" spans="1:15" x14ac:dyDescent="0.35">
      <c r="A14" s="46">
        <v>46022</v>
      </c>
      <c r="B14" s="2" t="s">
        <v>114</v>
      </c>
      <c r="C14" s="2" t="s">
        <v>126</v>
      </c>
      <c r="D14" s="3">
        <v>170.64</v>
      </c>
      <c r="F14" s="3"/>
      <c r="G14" s="2">
        <v>170.64</v>
      </c>
      <c r="H14" s="3"/>
      <c r="I14" s="3"/>
      <c r="J14" s="3"/>
      <c r="K14" s="3"/>
      <c r="L14" s="10">
        <f t="shared" si="1"/>
        <v>0</v>
      </c>
    </row>
    <row r="15" spans="1:15" x14ac:dyDescent="0.35">
      <c r="A15" s="46">
        <v>46112</v>
      </c>
      <c r="B15" s="46" t="s">
        <v>114</v>
      </c>
      <c r="C15" s="2" t="s">
        <v>126</v>
      </c>
      <c r="D15" s="3">
        <v>160.58000000000001</v>
      </c>
      <c r="E15" s="3"/>
      <c r="F15" s="3"/>
      <c r="G15" s="3">
        <v>160.58000000000001</v>
      </c>
      <c r="H15" s="3"/>
      <c r="I15" s="3"/>
      <c r="J15" s="3"/>
      <c r="K15" s="3"/>
      <c r="L15" s="10">
        <f t="shared" si="1"/>
        <v>0</v>
      </c>
    </row>
    <row r="16" spans="1:15" x14ac:dyDescent="0.35">
      <c r="A16" s="46"/>
      <c r="B16" s="46"/>
      <c r="D16" s="3"/>
      <c r="E16" s="3"/>
      <c r="F16" s="3"/>
      <c r="G16" s="3"/>
      <c r="H16" s="3"/>
      <c r="I16" s="3"/>
      <c r="J16" s="3"/>
      <c r="K16" s="3"/>
      <c r="L16" s="10">
        <f t="shared" si="1"/>
        <v>0</v>
      </c>
    </row>
    <row r="17" spans="1:15" x14ac:dyDescent="0.35">
      <c r="A17" s="46"/>
      <c r="B17" s="46"/>
      <c r="D17" s="3"/>
      <c r="E17" s="3"/>
      <c r="F17" s="3"/>
      <c r="G17" s="3"/>
      <c r="H17" s="3"/>
      <c r="I17" s="3"/>
      <c r="J17" s="3"/>
      <c r="K17" s="3"/>
      <c r="L17" s="10">
        <f t="shared" si="1"/>
        <v>0</v>
      </c>
    </row>
    <row r="18" spans="1:15" x14ac:dyDescent="0.35">
      <c r="A18" s="46"/>
      <c r="B18" s="46"/>
      <c r="D18" s="3"/>
      <c r="E18" s="3"/>
      <c r="F18" s="3"/>
      <c r="G18" s="3"/>
      <c r="H18" s="3"/>
      <c r="I18" s="3"/>
      <c r="J18" s="3"/>
      <c r="K18" s="3"/>
      <c r="L18" s="10">
        <f t="shared" si="1"/>
        <v>0</v>
      </c>
    </row>
    <row r="19" spans="1:15" x14ac:dyDescent="0.35">
      <c r="A19" s="46"/>
      <c r="B19" s="46"/>
      <c r="D19" s="3"/>
      <c r="E19" s="3"/>
      <c r="F19" s="3"/>
      <c r="G19" s="3"/>
      <c r="H19" s="3"/>
      <c r="I19" s="3"/>
      <c r="J19" s="3"/>
      <c r="K19" s="3"/>
      <c r="L19" s="10">
        <f t="shared" si="1"/>
        <v>0</v>
      </c>
      <c r="O19" s="3"/>
    </row>
    <row r="20" spans="1:15" x14ac:dyDescent="0.35">
      <c r="A20" s="46"/>
      <c r="B20" s="46"/>
      <c r="D20" s="3"/>
      <c r="E20" s="3"/>
      <c r="F20" s="3"/>
      <c r="G20" s="3"/>
      <c r="H20" s="3"/>
      <c r="I20" s="3"/>
      <c r="J20" s="3"/>
      <c r="K20" s="3"/>
      <c r="L20" s="10">
        <f t="shared" si="1"/>
        <v>0</v>
      </c>
    </row>
    <row r="21" spans="1:15" x14ac:dyDescent="0.35">
      <c r="A21" s="46"/>
      <c r="B21" s="46"/>
      <c r="D21" s="3"/>
      <c r="E21" s="3"/>
      <c r="F21" s="3"/>
      <c r="G21" s="3"/>
      <c r="H21" s="3"/>
      <c r="I21" s="3"/>
      <c r="J21" s="3"/>
      <c r="K21" s="3"/>
      <c r="L21" s="10">
        <f t="shared" si="1"/>
        <v>0</v>
      </c>
    </row>
    <row r="22" spans="1:15" x14ac:dyDescent="0.35">
      <c r="A22" s="46"/>
      <c r="B22" s="46"/>
      <c r="D22" s="3"/>
      <c r="E22" s="3"/>
      <c r="F22" s="3"/>
      <c r="G22" s="3"/>
      <c r="H22" s="3"/>
      <c r="I22" s="3"/>
      <c r="J22" s="3"/>
      <c r="K22" s="3"/>
      <c r="L22" s="10">
        <f t="shared" si="1"/>
        <v>0</v>
      </c>
    </row>
    <row r="23" spans="1:15" x14ac:dyDescent="0.35">
      <c r="A23" s="46"/>
      <c r="B23" s="46"/>
      <c r="D23" s="3"/>
      <c r="E23" s="3"/>
      <c r="F23" s="3"/>
      <c r="G23" s="3"/>
      <c r="H23" s="3"/>
      <c r="I23" s="3"/>
      <c r="J23" s="3"/>
      <c r="K23" s="3"/>
      <c r="L23" s="10">
        <f t="shared" si="1"/>
        <v>0</v>
      </c>
    </row>
    <row r="24" spans="1:15" x14ac:dyDescent="0.35">
      <c r="A24" s="46"/>
      <c r="B24" s="46"/>
      <c r="D24" s="3"/>
      <c r="E24" s="3"/>
      <c r="F24" s="3"/>
      <c r="G24" s="3"/>
      <c r="H24" s="3"/>
      <c r="I24" s="3"/>
      <c r="J24" s="3"/>
      <c r="K24" s="3"/>
      <c r="L24" s="10">
        <f t="shared" si="1"/>
        <v>0</v>
      </c>
    </row>
    <row r="25" spans="1:15" x14ac:dyDescent="0.35">
      <c r="A25" s="46"/>
      <c r="B25" s="46"/>
      <c r="D25" s="3"/>
      <c r="E25" s="3"/>
      <c r="F25" s="3"/>
      <c r="G25" s="3"/>
      <c r="H25" s="3"/>
      <c r="I25" s="3"/>
      <c r="J25" s="3"/>
      <c r="K25" s="3"/>
      <c r="L25" s="10"/>
    </row>
    <row r="26" spans="1:15" x14ac:dyDescent="0.35">
      <c r="A26" s="46"/>
      <c r="B26" s="46"/>
      <c r="D26" s="3"/>
      <c r="E26" s="3"/>
      <c r="F26" s="3"/>
      <c r="G26" s="3"/>
      <c r="H26" s="3"/>
      <c r="I26" s="3"/>
      <c r="J26" s="3"/>
      <c r="K26" s="3"/>
      <c r="L26" s="10"/>
    </row>
    <row r="27" spans="1:15" x14ac:dyDescent="0.35">
      <c r="A27" s="46"/>
      <c r="B27" s="46"/>
      <c r="D27" s="3"/>
      <c r="E27" s="3"/>
      <c r="F27" s="3"/>
      <c r="G27" s="3"/>
      <c r="H27" s="3"/>
      <c r="I27" s="3"/>
      <c r="J27" s="3"/>
      <c r="K27" s="3"/>
      <c r="L27" s="10"/>
    </row>
    <row r="28" spans="1:15" x14ac:dyDescent="0.35">
      <c r="A28" s="46"/>
      <c r="B28" s="46"/>
      <c r="D28" s="3"/>
      <c r="E28" s="3"/>
      <c r="F28" s="3"/>
      <c r="G28" s="3"/>
      <c r="H28" s="3"/>
      <c r="I28" s="3"/>
      <c r="J28" s="3"/>
      <c r="K28" s="3"/>
      <c r="L28" s="10"/>
    </row>
    <row r="29" spans="1:15" x14ac:dyDescent="0.35">
      <c r="A29" s="46"/>
      <c r="B29" s="46"/>
      <c r="D29" s="3"/>
      <c r="E29" s="3"/>
      <c r="F29" s="3"/>
      <c r="G29" s="3"/>
      <c r="H29" s="3"/>
      <c r="I29" s="3"/>
      <c r="J29" s="3"/>
      <c r="K29" s="3"/>
      <c r="L29" s="10"/>
    </row>
    <row r="30" spans="1:15" x14ac:dyDescent="0.35">
      <c r="A30" s="46"/>
      <c r="B30" s="46"/>
      <c r="D30" s="3"/>
      <c r="E30" s="3"/>
      <c r="F30" s="3"/>
      <c r="G30" s="3"/>
      <c r="H30" s="3"/>
      <c r="I30" s="3"/>
      <c r="J30" s="3"/>
      <c r="K30" s="3"/>
      <c r="L30" s="10"/>
    </row>
    <row r="31" spans="1:15" x14ac:dyDescent="0.35">
      <c r="A31" s="46"/>
      <c r="B31" s="46"/>
      <c r="D31" s="3"/>
      <c r="E31" s="3"/>
      <c r="F31" s="3"/>
      <c r="G31" s="3"/>
      <c r="H31" s="3"/>
      <c r="I31" s="3"/>
      <c r="J31" s="3"/>
      <c r="K31" s="3"/>
      <c r="L31" s="10"/>
    </row>
    <row r="32" spans="1:15" x14ac:dyDescent="0.35">
      <c r="A32" s="46"/>
      <c r="B32" s="46"/>
      <c r="D32" s="3"/>
      <c r="E32" s="3"/>
      <c r="F32" s="3"/>
      <c r="G32" s="3"/>
      <c r="H32" s="3"/>
      <c r="I32" s="3"/>
      <c r="J32" s="3"/>
      <c r="K32" s="3"/>
      <c r="L32" s="10"/>
    </row>
    <row r="33" spans="4:12" x14ac:dyDescent="0.35">
      <c r="D33" s="3"/>
      <c r="E33" s="3"/>
      <c r="F33" s="3"/>
      <c r="G33" s="3"/>
      <c r="H33" s="3"/>
      <c r="I33" s="3"/>
      <c r="J33" s="3"/>
      <c r="K33" s="3"/>
      <c r="L33" s="3"/>
    </row>
    <row r="34" spans="4:12" x14ac:dyDescent="0.35">
      <c r="D34" s="3"/>
      <c r="E34" s="3"/>
      <c r="F34" s="3"/>
      <c r="G34" s="3"/>
      <c r="H34" s="3"/>
      <c r="I34" s="3"/>
      <c r="J34" s="3"/>
      <c r="K34" s="3"/>
      <c r="L34" s="3"/>
    </row>
    <row r="35" spans="4:12" x14ac:dyDescent="0.35">
      <c r="D35" s="3"/>
      <c r="E35" s="3"/>
      <c r="F35" s="3"/>
      <c r="G35" s="3"/>
      <c r="H35" s="3"/>
      <c r="I35" s="3"/>
      <c r="J35" s="3"/>
      <c r="K35" s="3"/>
      <c r="L35" s="3"/>
    </row>
    <row r="36" spans="4:12" x14ac:dyDescent="0.35">
      <c r="D36" s="3"/>
      <c r="E36" s="3"/>
      <c r="F36" s="3"/>
      <c r="G36" s="3"/>
      <c r="H36" s="3"/>
      <c r="I36" s="3"/>
      <c r="J36" s="3"/>
      <c r="K36" s="3"/>
      <c r="L36" s="3"/>
    </row>
    <row r="37" spans="4:12" x14ac:dyDescent="0.35">
      <c r="D37" s="3"/>
      <c r="E37" s="3"/>
      <c r="F37" s="3"/>
      <c r="G37" s="3"/>
      <c r="H37" s="3"/>
      <c r="I37" s="3"/>
      <c r="J37" s="3"/>
      <c r="K37" s="3"/>
    </row>
    <row r="38" spans="4:12" x14ac:dyDescent="0.35">
      <c r="D38" s="3"/>
      <c r="E38" s="3"/>
      <c r="F38" s="3"/>
      <c r="G38" s="3"/>
      <c r="H38" s="3"/>
      <c r="I38" s="3"/>
      <c r="J38" s="3"/>
      <c r="K38" s="3"/>
    </row>
    <row r="39" spans="4:12" x14ac:dyDescent="0.35">
      <c r="D39" s="3"/>
      <c r="E39" s="3"/>
      <c r="F39" s="3"/>
      <c r="G39" s="3"/>
      <c r="H39" s="3"/>
      <c r="I39" s="3"/>
      <c r="J39" s="3"/>
      <c r="K39" s="3"/>
    </row>
    <row r="40" spans="4:12" x14ac:dyDescent="0.35">
      <c r="D40" s="3"/>
      <c r="E40" s="3"/>
      <c r="F40" s="3"/>
      <c r="G40" s="3"/>
      <c r="H40" s="3"/>
      <c r="I40" s="3"/>
      <c r="J40" s="3"/>
      <c r="K40" s="3"/>
    </row>
    <row r="41" spans="4:12" x14ac:dyDescent="0.35">
      <c r="D41" s="3"/>
      <c r="E41" s="3"/>
      <c r="F41" s="3"/>
      <c r="G41" s="3"/>
      <c r="H41" s="3"/>
      <c r="I41" s="3"/>
      <c r="J41" s="3"/>
      <c r="K41" s="3"/>
    </row>
    <row r="42" spans="4:12" x14ac:dyDescent="0.35">
      <c r="D42" s="3"/>
      <c r="E42" s="3"/>
      <c r="F42" s="3"/>
      <c r="G42" s="3"/>
      <c r="H42" s="3"/>
      <c r="I42" s="3"/>
      <c r="J42" s="3"/>
      <c r="K42" s="3"/>
    </row>
    <row r="43" spans="4:12" x14ac:dyDescent="0.35">
      <c r="D43" s="3"/>
      <c r="E43" s="3"/>
      <c r="F43" s="3"/>
      <c r="G43" s="3"/>
      <c r="H43" s="3"/>
      <c r="I43" s="3"/>
      <c r="J43" s="3"/>
      <c r="K43" s="3"/>
    </row>
    <row r="44" spans="4:12" x14ac:dyDescent="0.35">
      <c r="D44" s="3"/>
      <c r="E44" s="3"/>
      <c r="F44" s="3"/>
      <c r="G44" s="3"/>
      <c r="H44" s="3"/>
      <c r="I44" s="3"/>
      <c r="J44" s="3"/>
      <c r="K44" s="3"/>
    </row>
    <row r="45" spans="4:12" x14ac:dyDescent="0.35">
      <c r="D45" s="3"/>
      <c r="E45" s="3"/>
      <c r="F45" s="3"/>
      <c r="G45" s="3"/>
      <c r="H45" s="3"/>
      <c r="I45" s="3"/>
      <c r="J45" s="3"/>
      <c r="K45" s="3"/>
    </row>
  </sheetData>
  <mergeCells count="2">
    <mergeCell ref="A1:L1"/>
    <mergeCell ref="A3:L3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8"/>
  <sheetViews>
    <sheetView zoomScaleNormal="100" workbookViewId="0">
      <pane ySplit="6" topLeftCell="A7" activePane="bottomLeft" state="frozen"/>
      <selection pane="bottomLeft" activeCell="C29" sqref="C29"/>
    </sheetView>
  </sheetViews>
  <sheetFormatPr defaultColWidth="9" defaultRowHeight="14.5" x14ac:dyDescent="0.35"/>
  <cols>
    <col min="1" max="1" width="10.54296875" style="2" bestFit="1" customWidth="1"/>
    <col min="2" max="2" width="21.54296875" style="2" customWidth="1"/>
    <col min="3" max="3" width="24.453125" style="2" customWidth="1"/>
    <col min="4" max="4" width="7.90625" style="2" customWidth="1"/>
    <col min="5" max="5" width="23.453125" style="2" customWidth="1"/>
    <col min="6" max="6" width="9" style="2" customWidth="1"/>
    <col min="7" max="7" width="3.54296875" style="2" customWidth="1"/>
    <col min="8" max="20" width="9" style="2" customWidth="1"/>
    <col min="21" max="21" width="9" style="2"/>
    <col min="22" max="24" width="9" style="2" customWidth="1"/>
    <col min="25" max="25" width="9.81640625" style="2" bestFit="1" customWidth="1"/>
    <col min="26" max="26" width="9" style="2" customWidth="1"/>
    <col min="27" max="16384" width="9" style="2"/>
  </cols>
  <sheetData>
    <row r="1" spans="1:26" x14ac:dyDescent="0.35">
      <c r="A1" s="78" t="s">
        <v>18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32" t="s">
        <v>16</v>
      </c>
      <c r="X1" s="8">
        <f>'Inc&amp;Exp'!G34</f>
        <v>15349.679999999998</v>
      </c>
    </row>
    <row r="2" spans="1:26" x14ac:dyDescent="0.35">
      <c r="W2" s="32" t="s">
        <v>17</v>
      </c>
      <c r="X2" s="8">
        <f>X1-F7</f>
        <v>0</v>
      </c>
    </row>
    <row r="3" spans="1:26" x14ac:dyDescent="0.35">
      <c r="A3" s="79" t="s">
        <v>113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</row>
    <row r="5" spans="1:26" s="1" customFormat="1" x14ac:dyDescent="0.35">
      <c r="A5" s="1" t="s">
        <v>1</v>
      </c>
      <c r="B5" s="1" t="s">
        <v>47</v>
      </c>
      <c r="C5" s="1" t="s">
        <v>2</v>
      </c>
      <c r="D5" s="1" t="s">
        <v>48</v>
      </c>
      <c r="E5" s="1" t="s">
        <v>82</v>
      </c>
      <c r="F5" s="1" t="s">
        <v>3</v>
      </c>
      <c r="H5" s="1" t="s">
        <v>19</v>
      </c>
      <c r="I5" s="1" t="s">
        <v>21</v>
      </c>
      <c r="J5" s="1" t="s">
        <v>25</v>
      </c>
      <c r="K5" s="1" t="s">
        <v>5</v>
      </c>
      <c r="L5" s="1" t="s">
        <v>32</v>
      </c>
      <c r="M5" s="1" t="s">
        <v>41</v>
      </c>
      <c r="N5" s="1" t="s">
        <v>34</v>
      </c>
      <c r="O5" s="1" t="s">
        <v>44</v>
      </c>
      <c r="P5" s="1" t="s">
        <v>45</v>
      </c>
      <c r="Q5" s="1" t="s">
        <v>46</v>
      </c>
      <c r="R5" s="1" t="s">
        <v>50</v>
      </c>
      <c r="S5" s="1" t="s">
        <v>51</v>
      </c>
      <c r="T5" s="1" t="s">
        <v>24</v>
      </c>
      <c r="U5" s="1" t="s">
        <v>23</v>
      </c>
      <c r="V5" s="47">
        <f>SUM(H7:U7)</f>
        <v>15349.679999999998</v>
      </c>
      <c r="Y5" s="1" t="s">
        <v>140</v>
      </c>
    </row>
    <row r="6" spans="1:26" s="1" customFormat="1" x14ac:dyDescent="0.35">
      <c r="H6" s="1" t="s">
        <v>20</v>
      </c>
      <c r="I6" s="1" t="s">
        <v>22</v>
      </c>
      <c r="J6" s="1" t="s">
        <v>26</v>
      </c>
    </row>
    <row r="7" spans="1:26" ht="15" thickBot="1" x14ac:dyDescent="0.4">
      <c r="F7" s="6">
        <f>SUM(F8:F1016)</f>
        <v>15349.680000000002</v>
      </c>
      <c r="G7" s="3"/>
      <c r="H7" s="6">
        <f>SUM(H8:H1016)</f>
        <v>5126.2799999999988</v>
      </c>
      <c r="I7" s="6">
        <f t="shared" ref="I7:Q7" si="0">SUM(I9:I1016)</f>
        <v>5925</v>
      </c>
      <c r="J7" s="6">
        <f t="shared" si="0"/>
        <v>0</v>
      </c>
      <c r="K7" s="6">
        <f t="shared" si="0"/>
        <v>1125.77</v>
      </c>
      <c r="L7" s="6">
        <f t="shared" si="0"/>
        <v>99.490000000000009</v>
      </c>
      <c r="M7" s="6">
        <f t="shared" si="0"/>
        <v>420</v>
      </c>
      <c r="N7" s="6">
        <f t="shared" si="0"/>
        <v>500</v>
      </c>
      <c r="O7" s="6">
        <f t="shared" si="0"/>
        <v>0</v>
      </c>
      <c r="P7" s="6">
        <f t="shared" si="0"/>
        <v>0</v>
      </c>
      <c r="Q7" s="6">
        <f t="shared" si="0"/>
        <v>525</v>
      </c>
      <c r="R7" s="6">
        <f>SUM(R8:R1016)</f>
        <v>443.14</v>
      </c>
      <c r="S7" s="6">
        <f>SUM(S9:S1016)</f>
        <v>0</v>
      </c>
      <c r="T7" s="6">
        <f>SUM(T9:T1016)</f>
        <v>0</v>
      </c>
      <c r="U7" s="6">
        <f>SUM(U9:U1016)</f>
        <v>1185</v>
      </c>
      <c r="V7" s="48">
        <f t="shared" ref="V7:V29" si="1">F7-H7-I7-J7-K7-L7-M7-N7-O7-P7-Q7-R7-S7-T7-U7</f>
        <v>3.1832314562052488E-12</v>
      </c>
      <c r="W7" s="3"/>
    </row>
    <row r="8" spans="1:26" x14ac:dyDescent="0.35">
      <c r="A8" s="46">
        <v>45754</v>
      </c>
      <c r="B8" s="2" t="s">
        <v>27</v>
      </c>
      <c r="C8" s="2" t="s">
        <v>81</v>
      </c>
      <c r="F8" s="3">
        <v>350.44</v>
      </c>
      <c r="G8" s="3"/>
      <c r="H8" s="3">
        <v>350.44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8">
        <f t="shared" si="1"/>
        <v>0</v>
      </c>
      <c r="W8" s="3"/>
    </row>
    <row r="9" spans="1:26" x14ac:dyDescent="0.35">
      <c r="A9" s="46">
        <v>45777</v>
      </c>
      <c r="B9" s="2" t="s">
        <v>115</v>
      </c>
      <c r="C9" s="2" t="s">
        <v>116</v>
      </c>
      <c r="F9" s="3">
        <v>2502</v>
      </c>
      <c r="G9" s="3"/>
      <c r="H9" s="3"/>
      <c r="I9" s="3">
        <v>2085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>
        <v>417</v>
      </c>
      <c r="V9" s="48">
        <f t="shared" si="1"/>
        <v>0</v>
      </c>
      <c r="W9" s="3"/>
      <c r="Y9" s="2">
        <v>698389646</v>
      </c>
    </row>
    <row r="10" spans="1:26" x14ac:dyDescent="0.35">
      <c r="A10" s="46">
        <v>45777</v>
      </c>
      <c r="B10" s="2" t="s">
        <v>114</v>
      </c>
      <c r="C10" s="2" t="s">
        <v>95</v>
      </c>
      <c r="D10" s="49"/>
      <c r="F10" s="3">
        <v>0.14000000000000001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0.14000000000000001</v>
      </c>
      <c r="S10" s="3"/>
      <c r="T10" s="3"/>
      <c r="U10" s="3"/>
      <c r="V10" s="48">
        <f t="shared" si="1"/>
        <v>0</v>
      </c>
      <c r="W10" s="3"/>
    </row>
    <row r="11" spans="1:26" x14ac:dyDescent="0.35">
      <c r="A11" s="46">
        <v>45777</v>
      </c>
      <c r="B11" s="2" t="s">
        <v>114</v>
      </c>
      <c r="C11" s="2" t="s">
        <v>92</v>
      </c>
      <c r="D11" s="49"/>
      <c r="F11" s="3">
        <v>6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>
        <v>6</v>
      </c>
      <c r="S11" s="3"/>
      <c r="T11" s="3"/>
      <c r="U11" s="3"/>
      <c r="V11" s="48">
        <f t="shared" si="1"/>
        <v>0</v>
      </c>
      <c r="W11" s="3"/>
      <c r="X11" s="43"/>
      <c r="Y11" s="43"/>
      <c r="Z11" s="43"/>
    </row>
    <row r="12" spans="1:26" x14ac:dyDescent="0.35">
      <c r="A12" s="46">
        <v>45783</v>
      </c>
      <c r="B12" s="2" t="s">
        <v>27</v>
      </c>
      <c r="C12" s="2" t="s">
        <v>81</v>
      </c>
      <c r="E12" s="46"/>
      <c r="F12" s="3">
        <v>350.44</v>
      </c>
      <c r="H12" s="3">
        <v>350.44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8">
        <f t="shared" si="1"/>
        <v>0</v>
      </c>
      <c r="W12" s="3"/>
    </row>
    <row r="13" spans="1:26" x14ac:dyDescent="0.35">
      <c r="A13" s="46">
        <v>45798</v>
      </c>
      <c r="B13" s="46" t="s">
        <v>115</v>
      </c>
      <c r="C13" s="2" t="s">
        <v>116</v>
      </c>
      <c r="F13" s="3">
        <v>792</v>
      </c>
      <c r="H13" s="3"/>
      <c r="I13" s="3">
        <v>660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>
        <v>132</v>
      </c>
      <c r="V13" s="48">
        <f t="shared" si="1"/>
        <v>0</v>
      </c>
      <c r="W13" s="3"/>
      <c r="Y13" s="2">
        <v>698389646</v>
      </c>
    </row>
    <row r="14" spans="1:26" x14ac:dyDescent="0.35">
      <c r="A14" s="46">
        <v>45798</v>
      </c>
      <c r="B14" s="46" t="s">
        <v>117</v>
      </c>
      <c r="C14" s="2" t="s">
        <v>89</v>
      </c>
      <c r="E14" s="50" t="s">
        <v>118</v>
      </c>
      <c r="F14" s="3">
        <v>378</v>
      </c>
      <c r="H14" s="3"/>
      <c r="I14" s="3">
        <v>315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>
        <v>63</v>
      </c>
      <c r="V14" s="48">
        <f t="shared" si="1"/>
        <v>0</v>
      </c>
      <c r="W14" s="3"/>
      <c r="Y14" s="2">
        <v>817433726</v>
      </c>
    </row>
    <row r="15" spans="1:26" x14ac:dyDescent="0.35">
      <c r="A15" s="46">
        <v>45808</v>
      </c>
      <c r="B15" s="46" t="s">
        <v>114</v>
      </c>
      <c r="C15" s="2" t="s">
        <v>92</v>
      </c>
      <c r="E15" s="50"/>
      <c r="F15" s="3">
        <v>6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>
        <v>6</v>
      </c>
      <c r="S15" s="3"/>
      <c r="T15" s="3"/>
      <c r="U15" s="3"/>
      <c r="V15" s="48">
        <f t="shared" si="1"/>
        <v>0</v>
      </c>
      <c r="W15" s="3"/>
    </row>
    <row r="16" spans="1:26" x14ac:dyDescent="0.35">
      <c r="A16" s="46">
        <v>45812</v>
      </c>
      <c r="B16" s="46" t="s">
        <v>121</v>
      </c>
      <c r="C16" s="2" t="s">
        <v>122</v>
      </c>
      <c r="E16" s="50"/>
      <c r="F16" s="3">
        <v>47</v>
      </c>
      <c r="H16" s="3"/>
      <c r="I16" s="3"/>
      <c r="J16" s="3"/>
      <c r="K16" s="3"/>
      <c r="L16" s="3"/>
      <c r="M16" s="3"/>
      <c r="N16" s="3"/>
      <c r="O16" s="3"/>
      <c r="P16" s="3"/>
      <c r="Q16" s="3">
        <v>47</v>
      </c>
      <c r="R16" s="3"/>
      <c r="S16" s="3"/>
      <c r="T16" s="3"/>
      <c r="U16" s="3"/>
      <c r="V16" s="48">
        <f t="shared" si="1"/>
        <v>0</v>
      </c>
      <c r="W16" s="3"/>
    </row>
    <row r="17" spans="1:25" x14ac:dyDescent="0.35">
      <c r="A17" s="46">
        <v>45814</v>
      </c>
      <c r="B17" s="46" t="s">
        <v>27</v>
      </c>
      <c r="C17" s="2" t="s">
        <v>81</v>
      </c>
      <c r="F17" s="3">
        <v>350.44</v>
      </c>
      <c r="H17" s="3">
        <v>350.44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8">
        <f t="shared" si="1"/>
        <v>0</v>
      </c>
      <c r="W17" s="3"/>
      <c r="Y17" s="3"/>
    </row>
    <row r="18" spans="1:25" x14ac:dyDescent="0.35">
      <c r="A18" s="46">
        <v>45827</v>
      </c>
      <c r="B18" s="2" t="s">
        <v>117</v>
      </c>
      <c r="C18" s="2" t="s">
        <v>89</v>
      </c>
      <c r="E18" s="2">
        <v>6812</v>
      </c>
      <c r="F18" s="3">
        <v>156</v>
      </c>
      <c r="H18" s="3"/>
      <c r="I18" s="3">
        <v>130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>
        <v>26</v>
      </c>
      <c r="V18" s="48">
        <f t="shared" si="1"/>
        <v>0</v>
      </c>
      <c r="W18" s="3"/>
      <c r="Y18" s="2">
        <v>817433726</v>
      </c>
    </row>
    <row r="19" spans="1:25" x14ac:dyDescent="0.35">
      <c r="A19" s="46">
        <v>45827</v>
      </c>
      <c r="B19" s="46" t="s">
        <v>123</v>
      </c>
      <c r="C19" s="2" t="s">
        <v>5</v>
      </c>
      <c r="E19" s="46"/>
      <c r="F19" s="3">
        <v>1125.77</v>
      </c>
      <c r="H19" s="3"/>
      <c r="I19" s="3"/>
      <c r="J19" s="3"/>
      <c r="K19" s="3">
        <v>1125.77</v>
      </c>
      <c r="L19" s="3"/>
      <c r="M19" s="3"/>
      <c r="N19" s="3"/>
      <c r="O19" s="3"/>
      <c r="P19" s="3"/>
      <c r="Q19" s="3"/>
      <c r="R19" s="3"/>
      <c r="S19" s="3"/>
      <c r="T19" s="3"/>
      <c r="V19" s="48">
        <f t="shared" si="1"/>
        <v>0</v>
      </c>
      <c r="W19" s="3"/>
      <c r="Y19" s="3"/>
    </row>
    <row r="20" spans="1:25" x14ac:dyDescent="0.35">
      <c r="A20" s="46">
        <v>45827</v>
      </c>
      <c r="B20" s="46" t="s">
        <v>124</v>
      </c>
      <c r="E20" s="51"/>
      <c r="F20" s="3">
        <v>420</v>
      </c>
      <c r="H20" s="3"/>
      <c r="I20" s="3"/>
      <c r="J20" s="3"/>
      <c r="K20" s="3"/>
      <c r="L20" s="3"/>
      <c r="M20" s="3">
        <v>420</v>
      </c>
      <c r="N20" s="3"/>
      <c r="O20" s="3"/>
      <c r="P20" s="3"/>
      <c r="Q20" s="3"/>
      <c r="R20" s="3"/>
      <c r="S20" s="3"/>
      <c r="T20" s="3"/>
      <c r="U20" s="3"/>
      <c r="V20" s="48">
        <f t="shared" si="1"/>
        <v>0</v>
      </c>
      <c r="W20" s="3"/>
    </row>
    <row r="21" spans="1:25" x14ac:dyDescent="0.35">
      <c r="A21" s="46">
        <v>45827</v>
      </c>
      <c r="B21" s="46" t="s">
        <v>125</v>
      </c>
      <c r="C21" s="2" t="s">
        <v>122</v>
      </c>
      <c r="E21" s="46"/>
      <c r="F21" s="3">
        <v>478</v>
      </c>
      <c r="H21" s="3"/>
      <c r="I21" s="3"/>
      <c r="J21" s="3"/>
      <c r="K21" s="3"/>
      <c r="L21" s="3"/>
      <c r="M21" s="3"/>
      <c r="N21" s="3"/>
      <c r="O21" s="3"/>
      <c r="P21" s="3"/>
      <c r="Q21" s="3">
        <v>478</v>
      </c>
      <c r="R21" s="3"/>
      <c r="S21" s="3"/>
      <c r="T21" s="3"/>
      <c r="U21" s="3"/>
      <c r="V21" s="48">
        <f t="shared" si="1"/>
        <v>0</v>
      </c>
      <c r="W21" s="3"/>
    </row>
    <row r="22" spans="1:25" x14ac:dyDescent="0.35">
      <c r="A22" s="46">
        <v>45838</v>
      </c>
      <c r="B22" s="46" t="s">
        <v>114</v>
      </c>
      <c r="C22" s="2" t="s">
        <v>92</v>
      </c>
      <c r="E22" s="31"/>
      <c r="F22" s="3">
        <v>6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v>6</v>
      </c>
      <c r="S22" s="3"/>
      <c r="T22" s="3"/>
      <c r="U22" s="3"/>
      <c r="V22" s="48">
        <f t="shared" si="1"/>
        <v>0</v>
      </c>
      <c r="W22" s="3"/>
    </row>
    <row r="23" spans="1:25" x14ac:dyDescent="0.35">
      <c r="A23" s="46">
        <v>45845</v>
      </c>
      <c r="B23" s="46" t="s">
        <v>27</v>
      </c>
      <c r="C23" s="2" t="s">
        <v>81</v>
      </c>
      <c r="E23" s="46"/>
      <c r="F23" s="3">
        <v>350.44</v>
      </c>
      <c r="H23" s="3">
        <v>350.44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8">
        <f t="shared" si="1"/>
        <v>0</v>
      </c>
      <c r="W23" s="3"/>
    </row>
    <row r="24" spans="1:25" x14ac:dyDescent="0.35">
      <c r="A24" s="46">
        <v>45869</v>
      </c>
      <c r="B24" s="46" t="s">
        <v>114</v>
      </c>
      <c r="C24" s="2" t="s">
        <v>92</v>
      </c>
      <c r="E24" s="50"/>
      <c r="F24" s="3">
        <v>6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>
        <v>6</v>
      </c>
      <c r="S24" s="3"/>
      <c r="T24" s="3"/>
      <c r="U24" s="3"/>
      <c r="V24" s="48">
        <f t="shared" si="1"/>
        <v>0</v>
      </c>
      <c r="W24" s="3"/>
    </row>
    <row r="25" spans="1:25" x14ac:dyDescent="0.35">
      <c r="A25" s="46">
        <v>45875</v>
      </c>
      <c r="B25" s="46" t="s">
        <v>27</v>
      </c>
      <c r="C25" s="2" t="s">
        <v>81</v>
      </c>
      <c r="E25" s="51"/>
      <c r="F25" s="3">
        <v>350.44</v>
      </c>
      <c r="H25" s="3">
        <v>350.44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8">
        <f t="shared" si="1"/>
        <v>0</v>
      </c>
      <c r="W25" s="3"/>
    </row>
    <row r="26" spans="1:25" x14ac:dyDescent="0.35">
      <c r="A26" s="46">
        <v>45896</v>
      </c>
      <c r="B26" s="46" t="s">
        <v>129</v>
      </c>
      <c r="C26" s="2" t="s">
        <v>130</v>
      </c>
      <c r="E26" s="51"/>
      <c r="F26" s="3">
        <v>275.39999999999998</v>
      </c>
      <c r="H26" s="3">
        <v>275.39999999999998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8">
        <f t="shared" si="1"/>
        <v>0</v>
      </c>
      <c r="W26" s="3"/>
    </row>
    <row r="27" spans="1:25" x14ac:dyDescent="0.35">
      <c r="A27" s="46">
        <v>45896</v>
      </c>
      <c r="B27" s="46" t="s">
        <v>115</v>
      </c>
      <c r="C27" s="2" t="s">
        <v>116</v>
      </c>
      <c r="F27" s="3">
        <v>2148</v>
      </c>
      <c r="H27" s="3"/>
      <c r="I27" s="3">
        <v>1790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>
        <v>358</v>
      </c>
      <c r="V27" s="48">
        <f t="shared" si="1"/>
        <v>0</v>
      </c>
      <c r="W27" s="3"/>
      <c r="Y27" s="2">
        <v>698389646</v>
      </c>
    </row>
    <row r="28" spans="1:25" x14ac:dyDescent="0.35">
      <c r="A28" s="46">
        <v>45896</v>
      </c>
      <c r="B28" s="46" t="s">
        <v>117</v>
      </c>
      <c r="C28" s="2" t="s">
        <v>89</v>
      </c>
      <c r="E28" s="46" t="s">
        <v>138</v>
      </c>
      <c r="F28" s="3">
        <v>522</v>
      </c>
      <c r="H28" s="3"/>
      <c r="I28" s="3">
        <f>175+65*4</f>
        <v>435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>
        <f>35+13*4</f>
        <v>87</v>
      </c>
      <c r="V28" s="48">
        <f t="shared" si="1"/>
        <v>0</v>
      </c>
      <c r="W28" s="3"/>
      <c r="Y28" s="2">
        <v>817433726</v>
      </c>
    </row>
    <row r="29" spans="1:25" x14ac:dyDescent="0.35">
      <c r="A29" s="46">
        <v>45900</v>
      </c>
      <c r="B29" s="46" t="s">
        <v>114</v>
      </c>
      <c r="C29" s="2" t="s">
        <v>92</v>
      </c>
      <c r="F29" s="3">
        <v>6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>
        <v>6</v>
      </c>
      <c r="S29" s="3"/>
      <c r="T29" s="3"/>
      <c r="U29" s="3"/>
      <c r="V29" s="48">
        <f t="shared" si="1"/>
        <v>0</v>
      </c>
      <c r="W29" s="3"/>
      <c r="X29" s="3"/>
    </row>
    <row r="30" spans="1:25" x14ac:dyDescent="0.35">
      <c r="A30" s="46">
        <v>45908</v>
      </c>
      <c r="B30" s="46" t="s">
        <v>27</v>
      </c>
      <c r="C30" s="2" t="s">
        <v>81</v>
      </c>
      <c r="F30" s="3">
        <v>350.44</v>
      </c>
      <c r="H30" s="3">
        <v>350.44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V30" s="52">
        <f t="shared" ref="V30:V78" si="2">F30-H30-I30-J30-K30-L30-M30-N30-O30-P30-Q30-R30-T30-U30</f>
        <v>0</v>
      </c>
      <c r="W30" s="3"/>
    </row>
    <row r="31" spans="1:25" x14ac:dyDescent="0.35">
      <c r="A31" s="46">
        <v>45930</v>
      </c>
      <c r="B31" s="46" t="s">
        <v>114</v>
      </c>
      <c r="C31" s="2" t="s">
        <v>92</v>
      </c>
      <c r="F31" s="3">
        <v>6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>
        <v>6</v>
      </c>
      <c r="S31" s="3"/>
      <c r="T31" s="3"/>
      <c r="U31" s="3"/>
      <c r="V31" s="52">
        <f t="shared" si="2"/>
        <v>0</v>
      </c>
      <c r="W31" s="3"/>
    </row>
    <row r="32" spans="1:25" x14ac:dyDescent="0.35">
      <c r="A32" s="46">
        <v>45933</v>
      </c>
      <c r="B32" s="46" t="s">
        <v>131</v>
      </c>
      <c r="C32" s="2" t="s">
        <v>132</v>
      </c>
      <c r="F32" s="3">
        <v>370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>
        <v>370</v>
      </c>
      <c r="S32" s="3"/>
      <c r="T32" s="3"/>
      <c r="U32" s="3"/>
      <c r="V32" s="52">
        <f t="shared" si="2"/>
        <v>0</v>
      </c>
      <c r="W32" s="3"/>
    </row>
    <row r="33" spans="1:25" x14ac:dyDescent="0.35">
      <c r="A33" s="46">
        <v>45933</v>
      </c>
      <c r="B33" s="46" t="s">
        <v>117</v>
      </c>
      <c r="C33" s="2" t="s">
        <v>89</v>
      </c>
      <c r="E33" s="2">
        <v>6946</v>
      </c>
      <c r="F33" s="3">
        <v>78</v>
      </c>
      <c r="H33" s="3"/>
      <c r="I33" s="3">
        <v>65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>
        <v>13</v>
      </c>
      <c r="V33" s="52">
        <f t="shared" si="2"/>
        <v>0</v>
      </c>
      <c r="W33" s="3"/>
      <c r="Y33" s="2">
        <v>817433726</v>
      </c>
    </row>
    <row r="34" spans="1:25" x14ac:dyDescent="0.35">
      <c r="A34" s="53">
        <v>45936</v>
      </c>
      <c r="B34" s="54" t="s">
        <v>27</v>
      </c>
      <c r="C34" s="2" t="s">
        <v>81</v>
      </c>
      <c r="F34" s="3">
        <v>350.44</v>
      </c>
      <c r="H34" s="3">
        <v>350.44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52">
        <f t="shared" si="2"/>
        <v>0</v>
      </c>
      <c r="W34" s="3"/>
    </row>
    <row r="35" spans="1:25" x14ac:dyDescent="0.35">
      <c r="A35" s="53">
        <v>45961</v>
      </c>
      <c r="B35" s="54" t="s">
        <v>110</v>
      </c>
      <c r="C35" s="2" t="s">
        <v>43</v>
      </c>
      <c r="F35" s="3">
        <v>500</v>
      </c>
      <c r="H35" s="3"/>
      <c r="I35" s="3"/>
      <c r="J35" s="3"/>
      <c r="K35" s="3"/>
      <c r="L35" s="3"/>
      <c r="M35" s="3"/>
      <c r="N35" s="3">
        <v>500</v>
      </c>
      <c r="O35" s="3"/>
      <c r="P35" s="3"/>
      <c r="Q35" s="3"/>
      <c r="R35" s="3"/>
      <c r="S35" s="3"/>
      <c r="T35" s="3"/>
      <c r="U35" s="3"/>
      <c r="V35" s="52">
        <f t="shared" si="2"/>
        <v>0</v>
      </c>
      <c r="W35" s="3"/>
    </row>
    <row r="36" spans="1:25" x14ac:dyDescent="0.35">
      <c r="A36" s="46">
        <v>45961</v>
      </c>
      <c r="B36" s="46" t="s">
        <v>129</v>
      </c>
      <c r="C36" s="2" t="s">
        <v>130</v>
      </c>
      <c r="E36" s="46"/>
      <c r="F36" s="3">
        <v>293.39999999999998</v>
      </c>
      <c r="H36" s="3">
        <v>293.39999999999998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V36" s="52">
        <f t="shared" si="2"/>
        <v>0</v>
      </c>
      <c r="W36" s="3"/>
    </row>
    <row r="37" spans="1:25" x14ac:dyDescent="0.35">
      <c r="A37" s="46">
        <v>45961</v>
      </c>
      <c r="B37" s="46" t="s">
        <v>117</v>
      </c>
      <c r="C37" s="2" t="s">
        <v>89</v>
      </c>
      <c r="E37" s="46" t="s">
        <v>139</v>
      </c>
      <c r="F37" s="3">
        <v>156</v>
      </c>
      <c r="H37" s="3"/>
      <c r="I37" s="3">
        <v>130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>
        <v>26</v>
      </c>
      <c r="V37" s="52">
        <f t="shared" si="2"/>
        <v>0</v>
      </c>
      <c r="W37" s="3"/>
      <c r="Y37" s="2">
        <v>817433726</v>
      </c>
    </row>
    <row r="38" spans="1:25" x14ac:dyDescent="0.35">
      <c r="A38" s="46">
        <v>45961</v>
      </c>
      <c r="B38" s="46" t="s">
        <v>134</v>
      </c>
      <c r="C38" s="2" t="s">
        <v>135</v>
      </c>
      <c r="E38" s="46"/>
      <c r="F38" s="3">
        <v>144</v>
      </c>
      <c r="H38" s="3"/>
      <c r="I38" s="3">
        <v>120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>
        <v>24</v>
      </c>
      <c r="V38" s="52">
        <f t="shared" si="2"/>
        <v>0</v>
      </c>
      <c r="W38" s="3"/>
      <c r="Y38" s="2">
        <v>876328389</v>
      </c>
    </row>
    <row r="39" spans="1:25" x14ac:dyDescent="0.35">
      <c r="A39" s="46">
        <v>45961</v>
      </c>
      <c r="B39" s="46" t="s">
        <v>27</v>
      </c>
      <c r="C39" s="2" t="s">
        <v>81</v>
      </c>
      <c r="E39" s="50"/>
      <c r="F39" s="3">
        <v>352.2</v>
      </c>
      <c r="H39" s="3">
        <v>352.2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52">
        <f t="shared" si="2"/>
        <v>0</v>
      </c>
      <c r="W39" s="3"/>
    </row>
    <row r="40" spans="1:25" x14ac:dyDescent="0.35">
      <c r="A40" s="46">
        <v>45961</v>
      </c>
      <c r="B40" s="46" t="s">
        <v>114</v>
      </c>
      <c r="C40" s="2" t="s">
        <v>92</v>
      </c>
      <c r="F40" s="3">
        <v>6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>
        <v>6</v>
      </c>
      <c r="S40" s="3"/>
      <c r="T40" s="3"/>
      <c r="U40" s="3"/>
      <c r="V40" s="52">
        <f t="shared" si="2"/>
        <v>0</v>
      </c>
      <c r="W40" s="3"/>
    </row>
    <row r="41" spans="1:25" x14ac:dyDescent="0.35">
      <c r="A41" s="46">
        <v>45967</v>
      </c>
      <c r="B41" s="46" t="s">
        <v>27</v>
      </c>
      <c r="C41" s="2" t="s">
        <v>81</v>
      </c>
      <c r="E41" s="55"/>
      <c r="F41" s="3">
        <v>350.44</v>
      </c>
      <c r="H41" s="3">
        <v>350.44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2">
        <f t="shared" si="2"/>
        <v>0</v>
      </c>
      <c r="W41" s="3"/>
    </row>
    <row r="42" spans="1:25" x14ac:dyDescent="0.35">
      <c r="A42" s="46">
        <v>45991</v>
      </c>
      <c r="B42" s="54" t="s">
        <v>114</v>
      </c>
      <c r="C42" s="2" t="s">
        <v>92</v>
      </c>
      <c r="F42" s="3">
        <v>6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>
        <v>6</v>
      </c>
      <c r="S42" s="3"/>
      <c r="T42" s="3"/>
      <c r="U42" s="3"/>
      <c r="V42" s="52">
        <f t="shared" si="2"/>
        <v>0</v>
      </c>
      <c r="W42" s="3"/>
    </row>
    <row r="43" spans="1:25" x14ac:dyDescent="0.35">
      <c r="A43" s="46">
        <v>45999</v>
      </c>
      <c r="B43" s="46" t="s">
        <v>27</v>
      </c>
      <c r="C43" s="2" t="s">
        <v>81</v>
      </c>
      <c r="F43" s="3">
        <v>350.44</v>
      </c>
      <c r="H43" s="3">
        <v>350.44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52">
        <f t="shared" si="2"/>
        <v>0</v>
      </c>
      <c r="W43" s="3"/>
    </row>
    <row r="44" spans="1:25" x14ac:dyDescent="0.35">
      <c r="A44" s="46">
        <v>46003</v>
      </c>
      <c r="B44" s="46" t="s">
        <v>117</v>
      </c>
      <c r="C44" s="2" t="s">
        <v>89</v>
      </c>
      <c r="E44" s="2">
        <v>7051</v>
      </c>
      <c r="F44" s="3">
        <v>78</v>
      </c>
      <c r="H44" s="3"/>
      <c r="I44" s="3">
        <v>65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>
        <v>13</v>
      </c>
      <c r="V44" s="52">
        <f t="shared" si="2"/>
        <v>0</v>
      </c>
      <c r="W44" s="3"/>
      <c r="Y44" s="2">
        <v>817433726</v>
      </c>
    </row>
    <row r="45" spans="1:25" x14ac:dyDescent="0.35">
      <c r="A45" s="46">
        <v>46003</v>
      </c>
      <c r="B45" s="46" t="s">
        <v>117</v>
      </c>
      <c r="C45" s="2" t="s">
        <v>89</v>
      </c>
      <c r="E45" s="2">
        <v>7077</v>
      </c>
      <c r="F45" s="3">
        <v>78</v>
      </c>
      <c r="H45" s="3"/>
      <c r="I45" s="3">
        <v>65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>
        <v>13</v>
      </c>
      <c r="V45" s="52">
        <f t="shared" si="2"/>
        <v>0</v>
      </c>
      <c r="W45" s="3"/>
      <c r="Y45" s="2">
        <v>817433726</v>
      </c>
    </row>
    <row r="46" spans="1:25" x14ac:dyDescent="0.35">
      <c r="A46" s="46">
        <v>46003</v>
      </c>
      <c r="B46" s="46" t="s">
        <v>117</v>
      </c>
      <c r="C46" s="2" t="s">
        <v>89</v>
      </c>
      <c r="E46" s="2">
        <v>7107</v>
      </c>
      <c r="F46" s="3">
        <v>78</v>
      </c>
      <c r="H46" s="3"/>
      <c r="I46" s="3">
        <v>65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>
        <v>13</v>
      </c>
      <c r="V46" s="52">
        <f t="shared" si="2"/>
        <v>0</v>
      </c>
      <c r="W46" s="3"/>
      <c r="Y46" s="2">
        <v>817433726</v>
      </c>
    </row>
    <row r="47" spans="1:25" x14ac:dyDescent="0.35">
      <c r="A47" s="46">
        <v>46022</v>
      </c>
      <c r="B47" s="46" t="s">
        <v>114</v>
      </c>
      <c r="C47" s="54" t="s">
        <v>92</v>
      </c>
      <c r="E47" s="49"/>
      <c r="F47" s="3">
        <v>6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>
        <v>6</v>
      </c>
      <c r="S47" s="3"/>
      <c r="T47" s="3"/>
      <c r="U47" s="3"/>
      <c r="V47" s="52">
        <f t="shared" si="2"/>
        <v>0</v>
      </c>
      <c r="W47" s="3"/>
    </row>
    <row r="48" spans="1:25" x14ac:dyDescent="0.35">
      <c r="A48" s="46">
        <v>46028</v>
      </c>
      <c r="B48" s="46" t="s">
        <v>27</v>
      </c>
      <c r="C48" s="2" t="s">
        <v>81</v>
      </c>
      <c r="E48" s="55"/>
      <c r="F48" s="3">
        <v>350.44</v>
      </c>
      <c r="H48" s="3">
        <v>350.44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2">
        <f t="shared" si="2"/>
        <v>0</v>
      </c>
      <c r="W48" s="3"/>
    </row>
    <row r="49" spans="1:23" x14ac:dyDescent="0.35">
      <c r="A49" s="46">
        <v>46053</v>
      </c>
      <c r="B49" s="54" t="s">
        <v>114</v>
      </c>
      <c r="C49" s="2" t="s">
        <v>92</v>
      </c>
      <c r="F49" s="3">
        <v>6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>
        <v>6</v>
      </c>
      <c r="S49" s="3"/>
      <c r="T49" s="3"/>
      <c r="U49" s="3"/>
      <c r="V49" s="52">
        <f t="shared" si="2"/>
        <v>0</v>
      </c>
      <c r="W49" s="3"/>
    </row>
    <row r="50" spans="1:23" x14ac:dyDescent="0.35">
      <c r="A50" s="46">
        <v>46059</v>
      </c>
      <c r="B50" s="46" t="s">
        <v>27</v>
      </c>
      <c r="C50" s="2" t="s">
        <v>81</v>
      </c>
      <c r="E50" s="55"/>
      <c r="F50" s="3">
        <v>350.44</v>
      </c>
      <c r="H50" s="3">
        <v>350.44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2">
        <f t="shared" si="2"/>
        <v>0</v>
      </c>
      <c r="W50" s="3"/>
    </row>
    <row r="51" spans="1:23" x14ac:dyDescent="0.35">
      <c r="A51" s="46">
        <v>46080</v>
      </c>
      <c r="B51" s="46" t="s">
        <v>27</v>
      </c>
      <c r="C51" s="2" t="s">
        <v>32</v>
      </c>
      <c r="E51" s="55"/>
      <c r="F51" s="3">
        <v>37.090000000000003</v>
      </c>
      <c r="H51" s="3"/>
      <c r="I51" s="3"/>
      <c r="J51" s="3"/>
      <c r="K51" s="3"/>
      <c r="L51" s="3">
        <v>37.090000000000003</v>
      </c>
      <c r="M51" s="3"/>
      <c r="N51" s="3"/>
      <c r="O51" s="3"/>
      <c r="P51" s="3"/>
      <c r="Q51" s="3"/>
      <c r="R51" s="3"/>
      <c r="S51" s="3"/>
      <c r="T51" s="3"/>
      <c r="U51" s="3"/>
      <c r="V51" s="52">
        <f t="shared" si="2"/>
        <v>0</v>
      </c>
      <c r="W51" s="3"/>
    </row>
    <row r="52" spans="1:23" x14ac:dyDescent="0.35">
      <c r="A52" s="46">
        <v>46080</v>
      </c>
      <c r="B52" s="46" t="s">
        <v>27</v>
      </c>
      <c r="C52" s="2" t="s">
        <v>136</v>
      </c>
      <c r="E52" s="55"/>
      <c r="F52" s="3">
        <v>62.4</v>
      </c>
      <c r="H52" s="3"/>
      <c r="I52" s="3"/>
      <c r="J52" s="3"/>
      <c r="K52" s="3"/>
      <c r="L52" s="3">
        <v>62.4</v>
      </c>
      <c r="M52" s="3"/>
      <c r="N52" s="3"/>
      <c r="O52" s="3"/>
      <c r="P52" s="3"/>
      <c r="Q52" s="3"/>
      <c r="R52" s="3"/>
      <c r="S52" s="3"/>
      <c r="T52" s="3"/>
      <c r="U52" s="3"/>
      <c r="V52" s="52">
        <f t="shared" si="2"/>
        <v>0</v>
      </c>
      <c r="W52" s="3"/>
    </row>
    <row r="53" spans="1:23" x14ac:dyDescent="0.35">
      <c r="A53" s="46">
        <v>46081</v>
      </c>
      <c r="B53" s="54" t="s">
        <v>114</v>
      </c>
      <c r="C53" s="2" t="s">
        <v>92</v>
      </c>
      <c r="F53" s="3">
        <v>6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v>6</v>
      </c>
      <c r="S53" s="3"/>
      <c r="T53" s="3"/>
      <c r="U53" s="3"/>
      <c r="V53" s="52">
        <f t="shared" si="2"/>
        <v>0</v>
      </c>
      <c r="W53" s="3"/>
    </row>
    <row r="54" spans="1:23" x14ac:dyDescent="0.35">
      <c r="A54" s="46">
        <v>46087</v>
      </c>
      <c r="B54" s="46" t="s">
        <v>27</v>
      </c>
      <c r="C54" s="2" t="s">
        <v>81</v>
      </c>
      <c r="F54" s="3">
        <v>350.44</v>
      </c>
      <c r="H54" s="3">
        <v>350.44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52">
        <f t="shared" si="2"/>
        <v>0</v>
      </c>
      <c r="W54" s="3"/>
    </row>
    <row r="55" spans="1:23" x14ac:dyDescent="0.35">
      <c r="A55" s="46">
        <v>46112</v>
      </c>
      <c r="B55" s="46" t="s">
        <v>114</v>
      </c>
      <c r="C55" s="2" t="s">
        <v>92</v>
      </c>
      <c r="F55" s="3">
        <v>7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>
        <v>7</v>
      </c>
      <c r="S55" s="3"/>
      <c r="T55" s="3"/>
      <c r="U55" s="3"/>
      <c r="V55" s="52">
        <f t="shared" si="2"/>
        <v>0</v>
      </c>
      <c r="W55" s="3"/>
    </row>
    <row r="56" spans="1:23" x14ac:dyDescent="0.35">
      <c r="A56" s="46"/>
      <c r="B56" s="46"/>
      <c r="F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V56" s="52">
        <f t="shared" si="2"/>
        <v>0</v>
      </c>
      <c r="W56" s="3"/>
    </row>
    <row r="57" spans="1:23" x14ac:dyDescent="0.35">
      <c r="A57" s="46"/>
      <c r="B57" s="46"/>
      <c r="F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52">
        <f t="shared" si="2"/>
        <v>0</v>
      </c>
      <c r="W57" s="3"/>
    </row>
    <row r="58" spans="1:23" x14ac:dyDescent="0.35">
      <c r="A58" s="46"/>
      <c r="B58" s="46"/>
      <c r="F58" s="3"/>
      <c r="H58" s="3"/>
      <c r="J58" s="3"/>
      <c r="L58" s="3"/>
      <c r="Q58" s="3"/>
      <c r="V58" s="52">
        <f t="shared" si="2"/>
        <v>0</v>
      </c>
    </row>
    <row r="59" spans="1:23" x14ac:dyDescent="0.35">
      <c r="A59" s="46"/>
      <c r="B59" s="46"/>
      <c r="F59" s="3"/>
      <c r="H59" s="3"/>
      <c r="I59" s="3"/>
      <c r="J59" s="3"/>
      <c r="N59" s="3"/>
      <c r="U59" s="3"/>
      <c r="V59" s="52">
        <f t="shared" si="2"/>
        <v>0</v>
      </c>
    </row>
    <row r="60" spans="1:23" x14ac:dyDescent="0.35">
      <c r="A60" s="46"/>
      <c r="B60" s="46"/>
      <c r="F60" s="3"/>
      <c r="H60" s="3"/>
      <c r="I60" s="3"/>
      <c r="L60" s="3"/>
      <c r="M60" s="3"/>
      <c r="N60" s="3"/>
      <c r="R60" s="3"/>
      <c r="U60" s="3"/>
      <c r="V60" s="52">
        <f t="shared" si="2"/>
        <v>0</v>
      </c>
    </row>
    <row r="61" spans="1:23" x14ac:dyDescent="0.35">
      <c r="A61" s="46"/>
      <c r="B61" s="46"/>
      <c r="F61" s="3"/>
      <c r="H61" s="3"/>
      <c r="I61" s="3"/>
      <c r="L61" s="3"/>
      <c r="M61" s="3"/>
      <c r="N61" s="3"/>
      <c r="R61" s="3"/>
      <c r="U61" s="3"/>
      <c r="V61" s="52"/>
    </row>
    <row r="62" spans="1:23" x14ac:dyDescent="0.35">
      <c r="A62" s="46"/>
      <c r="B62" s="46"/>
      <c r="F62" s="3"/>
      <c r="I62" s="3"/>
      <c r="R62" s="3"/>
      <c r="U62" s="3"/>
      <c r="V62" s="52">
        <f t="shared" si="2"/>
        <v>0</v>
      </c>
    </row>
    <row r="63" spans="1:23" x14ac:dyDescent="0.35">
      <c r="A63" s="46"/>
      <c r="B63" s="46"/>
      <c r="F63" s="3"/>
      <c r="H63" s="3"/>
      <c r="V63" s="52">
        <f t="shared" si="2"/>
        <v>0</v>
      </c>
    </row>
    <row r="64" spans="1:23" x14ac:dyDescent="0.35">
      <c r="A64" s="46"/>
      <c r="B64" s="46"/>
      <c r="F64" s="3"/>
      <c r="H64" s="3"/>
      <c r="R64" s="3"/>
      <c r="V64" s="52">
        <f t="shared" si="2"/>
        <v>0</v>
      </c>
    </row>
    <row r="65" spans="1:22" x14ac:dyDescent="0.35">
      <c r="A65" s="46"/>
      <c r="B65" s="46"/>
      <c r="F65" s="3"/>
      <c r="V65" s="52">
        <f t="shared" si="2"/>
        <v>0</v>
      </c>
    </row>
    <row r="66" spans="1:22" x14ac:dyDescent="0.35">
      <c r="A66" s="46"/>
      <c r="B66" s="46"/>
      <c r="F66" s="3"/>
      <c r="H66" s="3"/>
      <c r="R66" s="3"/>
      <c r="V66" s="52">
        <f t="shared" si="2"/>
        <v>0</v>
      </c>
    </row>
    <row r="67" spans="1:22" x14ac:dyDescent="0.35">
      <c r="A67" s="46"/>
      <c r="B67" s="46"/>
      <c r="F67" s="3"/>
      <c r="J67" s="3"/>
      <c r="N67" s="3"/>
      <c r="T67" s="3"/>
      <c r="V67" s="52">
        <f t="shared" si="2"/>
        <v>0</v>
      </c>
    </row>
    <row r="68" spans="1:22" x14ac:dyDescent="0.35">
      <c r="A68" s="46"/>
      <c r="B68" s="46"/>
      <c r="F68" s="3"/>
      <c r="H68" s="3"/>
      <c r="V68" s="52">
        <f t="shared" si="2"/>
        <v>0</v>
      </c>
    </row>
    <row r="69" spans="1:22" x14ac:dyDescent="0.35">
      <c r="A69" s="46"/>
      <c r="B69" s="46"/>
      <c r="F69" s="3"/>
      <c r="I69" s="3"/>
      <c r="P69" s="3"/>
      <c r="U69" s="3"/>
      <c r="V69" s="52">
        <f t="shared" si="2"/>
        <v>0</v>
      </c>
    </row>
    <row r="70" spans="1:22" x14ac:dyDescent="0.35">
      <c r="A70" s="46"/>
      <c r="B70" s="46"/>
      <c r="F70" s="3"/>
      <c r="Q70" s="3"/>
      <c r="V70" s="52">
        <f t="shared" si="2"/>
        <v>0</v>
      </c>
    </row>
    <row r="71" spans="1:22" x14ac:dyDescent="0.35">
      <c r="V71" s="52">
        <f t="shared" si="2"/>
        <v>0</v>
      </c>
    </row>
    <row r="72" spans="1:22" x14ac:dyDescent="0.35">
      <c r="V72" s="52">
        <f t="shared" si="2"/>
        <v>0</v>
      </c>
    </row>
    <row r="73" spans="1:22" x14ac:dyDescent="0.35">
      <c r="V73" s="52">
        <f t="shared" si="2"/>
        <v>0</v>
      </c>
    </row>
    <row r="74" spans="1:22" x14ac:dyDescent="0.35">
      <c r="V74" s="52">
        <f t="shared" si="2"/>
        <v>0</v>
      </c>
    </row>
    <row r="75" spans="1:22" x14ac:dyDescent="0.35">
      <c r="V75" s="52">
        <f t="shared" si="2"/>
        <v>0</v>
      </c>
    </row>
    <row r="76" spans="1:22" x14ac:dyDescent="0.35">
      <c r="V76" s="52">
        <f t="shared" si="2"/>
        <v>0</v>
      </c>
    </row>
    <row r="77" spans="1:22" x14ac:dyDescent="0.35">
      <c r="V77" s="52">
        <f t="shared" si="2"/>
        <v>0</v>
      </c>
    </row>
    <row r="78" spans="1:22" x14ac:dyDescent="0.35">
      <c r="V78" s="52">
        <f t="shared" si="2"/>
        <v>0</v>
      </c>
    </row>
  </sheetData>
  <mergeCells count="2">
    <mergeCell ref="A1:V1"/>
    <mergeCell ref="A3:V3"/>
  </mergeCells>
  <pageMargins left="0" right="0" top="0" bottom="0" header="0" footer="0"/>
  <pageSetup paperSize="9" scale="5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"/>
  <sheetViews>
    <sheetView workbookViewId="0">
      <selection activeCell="A2" sqref="A2"/>
    </sheetView>
  </sheetViews>
  <sheetFormatPr defaultColWidth="9.1796875" defaultRowHeight="14.5" x14ac:dyDescent="0.35"/>
  <cols>
    <col min="1" max="1" width="10.453125" style="2" customWidth="1"/>
    <col min="2" max="2" width="3.6328125" style="2" customWidth="1"/>
    <col min="3" max="3" width="29.26953125" style="2" customWidth="1"/>
    <col min="4" max="4" width="3.7265625" style="2" customWidth="1"/>
    <col min="5" max="5" width="17.08984375" style="2" customWidth="1"/>
    <col min="6" max="6" width="3.7265625" style="2" customWidth="1"/>
    <col min="7" max="7" width="11.54296875" style="2" customWidth="1"/>
    <col min="8" max="8" width="3.81640625" style="2" customWidth="1"/>
    <col min="9" max="9" width="9.1796875" style="57"/>
    <col min="10" max="10" width="3.81640625" style="57" customWidth="1"/>
    <col min="11" max="11" width="9.1796875" style="2"/>
    <col min="12" max="12" width="3.81640625" style="57" customWidth="1"/>
    <col min="13" max="13" width="9.1796875" style="2"/>
    <col min="14" max="15" width="3.7265625" style="2" customWidth="1"/>
    <col min="16" max="16384" width="9.1796875" style="2"/>
  </cols>
  <sheetData>
    <row r="1" spans="1:17" x14ac:dyDescent="0.35">
      <c r="A1" s="78" t="s">
        <v>18</v>
      </c>
      <c r="B1" s="78"/>
      <c r="C1" s="78"/>
      <c r="D1" s="78"/>
      <c r="E1" s="78"/>
      <c r="F1" s="78"/>
      <c r="G1" s="78"/>
      <c r="I1" s="56"/>
      <c r="K1" s="58"/>
    </row>
    <row r="2" spans="1:17" x14ac:dyDescent="0.35">
      <c r="I2" s="56"/>
      <c r="K2" s="58"/>
    </row>
    <row r="3" spans="1:17" x14ac:dyDescent="0.35">
      <c r="A3" s="79" t="s">
        <v>119</v>
      </c>
      <c r="B3" s="79"/>
      <c r="C3" s="79"/>
      <c r="D3" s="79"/>
      <c r="E3" s="79"/>
      <c r="F3" s="79"/>
      <c r="G3" s="79"/>
      <c r="I3" s="80"/>
      <c r="J3" s="81"/>
      <c r="K3" s="58"/>
      <c r="L3" s="2"/>
      <c r="M3" s="14"/>
    </row>
    <row r="4" spans="1:17" x14ac:dyDescent="0.35">
      <c r="I4" s="80"/>
      <c r="J4" s="81"/>
      <c r="K4" s="58"/>
      <c r="L4" s="2"/>
      <c r="M4" s="14" t="s">
        <v>10</v>
      </c>
    </row>
    <row r="5" spans="1:17" x14ac:dyDescent="0.35">
      <c r="A5" s="46">
        <v>45747</v>
      </c>
      <c r="G5" s="46">
        <v>46112</v>
      </c>
      <c r="I5" s="80" t="s">
        <v>10</v>
      </c>
      <c r="J5" s="81"/>
      <c r="K5" s="59" t="s">
        <v>128</v>
      </c>
      <c r="L5" s="2"/>
      <c r="M5" s="14" t="s">
        <v>133</v>
      </c>
      <c r="P5" s="32"/>
      <c r="Q5" s="32"/>
    </row>
    <row r="6" spans="1:17" x14ac:dyDescent="0.35">
      <c r="I6" s="56"/>
      <c r="K6" s="58"/>
    </row>
    <row r="7" spans="1:17" x14ac:dyDescent="0.35">
      <c r="C7" s="43" t="s">
        <v>11</v>
      </c>
      <c r="I7" s="56"/>
      <c r="K7" s="58"/>
    </row>
    <row r="8" spans="1:17" x14ac:dyDescent="0.35">
      <c r="A8" s="3">
        <v>10725</v>
      </c>
      <c r="C8" s="2" t="s">
        <v>4</v>
      </c>
      <c r="G8" s="3">
        <f>Receipts!F6</f>
        <v>11369</v>
      </c>
      <c r="I8" s="60">
        <v>11368.5</v>
      </c>
      <c r="J8" s="61">
        <v>0.06</v>
      </c>
      <c r="K8" s="62"/>
      <c r="L8" s="61"/>
      <c r="M8" s="2">
        <v>11279</v>
      </c>
      <c r="N8" s="61">
        <v>0.08</v>
      </c>
      <c r="O8" s="61"/>
    </row>
    <row r="9" spans="1:17" x14ac:dyDescent="0.35">
      <c r="A9" s="3">
        <v>0</v>
      </c>
      <c r="C9" s="2" t="s">
        <v>29</v>
      </c>
      <c r="G9" s="3">
        <f>Receipts!H6</f>
        <v>914.4</v>
      </c>
      <c r="I9" s="56"/>
      <c r="K9" s="58"/>
    </row>
    <row r="10" spans="1:17" x14ac:dyDescent="0.35">
      <c r="A10" s="2">
        <v>3945</v>
      </c>
      <c r="C10" s="7" t="s">
        <v>104</v>
      </c>
      <c r="G10" s="3">
        <f>Receipts!J6</f>
        <v>0</v>
      </c>
      <c r="I10" s="56"/>
      <c r="K10" s="58"/>
    </row>
    <row r="11" spans="1:17" x14ac:dyDescent="0.35">
      <c r="A11" s="3">
        <v>658.98</v>
      </c>
      <c r="C11" s="2" t="s">
        <v>31</v>
      </c>
      <c r="G11" s="3">
        <f>Receipts!G6</f>
        <v>685.17000000000007</v>
      </c>
      <c r="I11" s="56"/>
      <c r="K11" s="58"/>
    </row>
    <row r="12" spans="1:17" x14ac:dyDescent="0.35">
      <c r="A12" s="3"/>
      <c r="C12" s="2" t="s">
        <v>80</v>
      </c>
      <c r="G12" s="3"/>
      <c r="I12" s="56"/>
      <c r="K12" s="58"/>
    </row>
    <row r="13" spans="1:17" x14ac:dyDescent="0.35">
      <c r="A13" s="3"/>
      <c r="C13" s="2" t="s">
        <v>53</v>
      </c>
      <c r="G13" s="3"/>
      <c r="I13" s="56"/>
      <c r="K13" s="58"/>
    </row>
    <row r="14" spans="1:17" x14ac:dyDescent="0.35">
      <c r="A14" s="3">
        <v>3396.63</v>
      </c>
      <c r="C14" s="2" t="s">
        <v>72</v>
      </c>
      <c r="G14" s="3"/>
      <c r="I14" s="56"/>
      <c r="K14" s="58"/>
    </row>
    <row r="15" spans="1:17" x14ac:dyDescent="0.35">
      <c r="A15" s="3"/>
      <c r="I15" s="56"/>
      <c r="K15" s="58"/>
    </row>
    <row r="16" spans="1:17" x14ac:dyDescent="0.35">
      <c r="A16" s="3"/>
      <c r="I16" s="56"/>
      <c r="K16" s="58"/>
    </row>
    <row r="17" spans="1:20" x14ac:dyDescent="0.35">
      <c r="A17" s="42">
        <f>SUM(A8:A16)</f>
        <v>18725.61</v>
      </c>
      <c r="C17" s="43" t="s">
        <v>12</v>
      </c>
      <c r="G17" s="42">
        <f>SUM(G7:G16)</f>
        <v>12968.57</v>
      </c>
      <c r="I17" s="63">
        <f>SUM(I8:I16)</f>
        <v>11368.5</v>
      </c>
      <c r="K17" s="64">
        <f>SUM(K8:K16)</f>
        <v>0</v>
      </c>
      <c r="M17" s="65">
        <f>SUM(M8:M16)</f>
        <v>11279</v>
      </c>
    </row>
    <row r="18" spans="1:20" x14ac:dyDescent="0.35">
      <c r="I18" s="56"/>
      <c r="K18" s="58"/>
    </row>
    <row r="19" spans="1:20" x14ac:dyDescent="0.35">
      <c r="C19" s="43" t="s">
        <v>13</v>
      </c>
      <c r="I19" s="56"/>
      <c r="K19" s="58"/>
    </row>
    <row r="20" spans="1:20" x14ac:dyDescent="0.35">
      <c r="A20" s="3">
        <v>5738.17</v>
      </c>
      <c r="C20" s="2" t="s">
        <v>27</v>
      </c>
      <c r="G20" s="3">
        <f>Payments!H7</f>
        <v>5126.2799999999988</v>
      </c>
      <c r="I20" s="56">
        <v>5250</v>
      </c>
      <c r="K20" s="62">
        <f>I20-G20</f>
        <v>123.72000000000116</v>
      </c>
      <c r="M20" s="2">
        <v>5500</v>
      </c>
    </row>
    <row r="21" spans="1:20" x14ac:dyDescent="0.35">
      <c r="A21" s="3">
        <v>1648</v>
      </c>
      <c r="C21" s="2" t="s">
        <v>37</v>
      </c>
      <c r="G21" s="3">
        <f>Payments!I7</f>
        <v>5925</v>
      </c>
      <c r="I21" s="56">
        <v>2000</v>
      </c>
      <c r="K21" s="62">
        <f t="shared" ref="K21:K34" si="0">I21-G21</f>
        <v>-3925</v>
      </c>
      <c r="M21" s="2">
        <v>5000</v>
      </c>
      <c r="P21" s="8"/>
      <c r="Q21" s="8"/>
      <c r="R21" s="32"/>
    </row>
    <row r="22" spans="1:20" x14ac:dyDescent="0.35">
      <c r="A22" s="3"/>
      <c r="C22" s="2" t="s">
        <v>38</v>
      </c>
      <c r="G22" s="3"/>
      <c r="I22" s="56"/>
      <c r="K22" s="62"/>
    </row>
    <row r="23" spans="1:20" x14ac:dyDescent="0.35">
      <c r="A23" s="3">
        <v>178.5</v>
      </c>
      <c r="C23" s="2" t="s">
        <v>32</v>
      </c>
      <c r="G23" s="3">
        <f>Payments!L7</f>
        <v>99.490000000000009</v>
      </c>
      <c r="I23" s="56">
        <v>150</v>
      </c>
      <c r="K23" s="62">
        <f t="shared" si="0"/>
        <v>50.509999999999991</v>
      </c>
      <c r="M23" s="2">
        <v>150</v>
      </c>
    </row>
    <row r="24" spans="1:20" x14ac:dyDescent="0.35">
      <c r="A24" s="3">
        <v>1062.6300000000001</v>
      </c>
      <c r="C24" s="2" t="s">
        <v>5</v>
      </c>
      <c r="G24" s="3">
        <f>Payments!K7</f>
        <v>1125.77</v>
      </c>
      <c r="I24" s="56">
        <v>1200</v>
      </c>
      <c r="K24" s="62">
        <f t="shared" si="0"/>
        <v>74.230000000000018</v>
      </c>
      <c r="M24" s="2">
        <v>1200</v>
      </c>
    </row>
    <row r="25" spans="1:20" x14ac:dyDescent="0.35">
      <c r="A25" s="3">
        <v>375</v>
      </c>
      <c r="C25" s="2" t="s">
        <v>33</v>
      </c>
      <c r="G25" s="3">
        <f>Payments!M7</f>
        <v>420</v>
      </c>
      <c r="I25" s="56">
        <v>400</v>
      </c>
      <c r="K25" s="62">
        <f t="shared" si="0"/>
        <v>-20</v>
      </c>
      <c r="M25" s="2">
        <v>450</v>
      </c>
    </row>
    <row r="26" spans="1:20" x14ac:dyDescent="0.35">
      <c r="A26" s="3">
        <v>1000</v>
      </c>
      <c r="C26" s="2" t="s">
        <v>34</v>
      </c>
      <c r="G26" s="3">
        <f>Payments!N7</f>
        <v>500</v>
      </c>
      <c r="I26" s="56">
        <v>500</v>
      </c>
      <c r="K26" s="62">
        <f t="shared" si="0"/>
        <v>0</v>
      </c>
      <c r="P26" s="8"/>
      <c r="Q26" s="32"/>
      <c r="R26" s="32"/>
      <c r="S26" s="32"/>
      <c r="T26" s="32"/>
    </row>
    <row r="27" spans="1:20" x14ac:dyDescent="0.35">
      <c r="A27" s="3">
        <v>35</v>
      </c>
      <c r="C27" s="2" t="s">
        <v>35</v>
      </c>
      <c r="G27" s="3">
        <f>Payments!Q7</f>
        <v>525</v>
      </c>
      <c r="I27" s="56">
        <v>35</v>
      </c>
      <c r="K27" s="62">
        <f t="shared" si="0"/>
        <v>-490</v>
      </c>
      <c r="M27" s="2">
        <v>550</v>
      </c>
      <c r="P27" s="32"/>
      <c r="Q27" s="32"/>
      <c r="R27" s="32"/>
      <c r="S27" s="32"/>
      <c r="T27" s="32"/>
    </row>
    <row r="28" spans="1:20" x14ac:dyDescent="0.35">
      <c r="C28" s="2" t="s">
        <v>30</v>
      </c>
      <c r="G28" s="3"/>
      <c r="I28" s="56"/>
      <c r="K28" s="62"/>
      <c r="P28" s="8"/>
      <c r="Q28" s="8"/>
      <c r="R28" s="32"/>
      <c r="S28" s="32"/>
      <c r="T28" s="32"/>
    </row>
    <row r="29" spans="1:20" x14ac:dyDescent="0.35">
      <c r="A29" s="3"/>
      <c r="C29" s="2" t="s">
        <v>86</v>
      </c>
      <c r="G29" s="3"/>
      <c r="I29" s="56">
        <v>300</v>
      </c>
      <c r="K29" s="62">
        <f t="shared" si="0"/>
        <v>300</v>
      </c>
      <c r="M29" s="2">
        <v>300</v>
      </c>
    </row>
    <row r="30" spans="1:20" x14ac:dyDescent="0.35">
      <c r="A30" s="3">
        <v>82.7</v>
      </c>
      <c r="C30" s="2" t="s">
        <v>52</v>
      </c>
      <c r="G30" s="3">
        <f>Payments!R7-370</f>
        <v>73.139999999999986</v>
      </c>
      <c r="I30" s="56"/>
      <c r="K30" s="62">
        <f t="shared" si="0"/>
        <v>-73.139999999999986</v>
      </c>
      <c r="Q30" s="8"/>
    </row>
    <row r="31" spans="1:20" x14ac:dyDescent="0.35">
      <c r="A31" s="2">
        <v>1350</v>
      </c>
      <c r="C31" s="2" t="s">
        <v>36</v>
      </c>
      <c r="E31" s="32"/>
      <c r="G31" s="3">
        <v>370</v>
      </c>
      <c r="I31" s="56"/>
      <c r="K31" s="62"/>
      <c r="P31" s="8"/>
      <c r="Q31" s="8"/>
      <c r="R31" s="32"/>
      <c r="S31" s="32"/>
    </row>
    <row r="32" spans="1:20" x14ac:dyDescent="0.35">
      <c r="A32" s="3">
        <v>599.6</v>
      </c>
      <c r="C32" s="2" t="s">
        <v>28</v>
      </c>
      <c r="G32" s="3">
        <f>Payments!U7</f>
        <v>1185</v>
      </c>
      <c r="I32" s="56"/>
      <c r="K32" s="62">
        <f t="shared" si="0"/>
        <v>-1185</v>
      </c>
      <c r="P32" s="32"/>
      <c r="Q32" s="32"/>
      <c r="R32" s="32"/>
      <c r="S32" s="32"/>
    </row>
    <row r="33" spans="1:18" x14ac:dyDescent="0.35">
      <c r="G33" s="3"/>
      <c r="I33" s="56"/>
      <c r="K33" s="62"/>
    </row>
    <row r="34" spans="1:18" x14ac:dyDescent="0.35">
      <c r="A34" s="42">
        <f>SUM(A20:A33)</f>
        <v>12069.6</v>
      </c>
      <c r="C34" s="43" t="s">
        <v>14</v>
      </c>
      <c r="G34" s="42">
        <f>SUM(G20:G33)</f>
        <v>15349.679999999998</v>
      </c>
      <c r="I34" s="63">
        <f>SUM(I20:I33)</f>
        <v>9835</v>
      </c>
      <c r="K34" s="64">
        <f t="shared" si="0"/>
        <v>-5514.6799999999985</v>
      </c>
      <c r="M34" s="65">
        <f>SUM(M20:M33)</f>
        <v>13150</v>
      </c>
    </row>
    <row r="35" spans="1:18" x14ac:dyDescent="0.35">
      <c r="I35" s="56"/>
      <c r="K35" s="58"/>
    </row>
    <row r="36" spans="1:18" ht="15" thickBot="1" x14ac:dyDescent="0.4">
      <c r="A36" s="6">
        <f>A17-A34</f>
        <v>6656.01</v>
      </c>
      <c r="C36" s="43" t="s">
        <v>15</v>
      </c>
      <c r="G36" s="6">
        <f>G17-G34</f>
        <v>-2381.1099999999988</v>
      </c>
      <c r="I36" s="66">
        <f>I17-I34</f>
        <v>1533.5</v>
      </c>
      <c r="K36" s="67">
        <f>K17-K34</f>
        <v>5514.6799999999985</v>
      </c>
      <c r="M36" s="68">
        <f>M17-M34</f>
        <v>-1871</v>
      </c>
      <c r="P36" s="8"/>
      <c r="Q36" s="8"/>
      <c r="R36" s="32"/>
    </row>
    <row r="38" spans="1:18" x14ac:dyDescent="0.35">
      <c r="I38" s="14" t="s">
        <v>96</v>
      </c>
    </row>
    <row r="41" spans="1:18" x14ac:dyDescent="0.35">
      <c r="C41" s="2" t="s">
        <v>105</v>
      </c>
    </row>
    <row r="42" spans="1:18" x14ac:dyDescent="0.35">
      <c r="C42" s="2" t="s">
        <v>106</v>
      </c>
      <c r="E42" s="3">
        <f>BankRec!H57</f>
        <v>19830.079999999998</v>
      </c>
    </row>
    <row r="43" spans="1:18" x14ac:dyDescent="0.35">
      <c r="C43" s="2" t="s">
        <v>107</v>
      </c>
      <c r="E43" s="3">
        <f>BankRec!H55</f>
        <v>6000</v>
      </c>
    </row>
    <row r="44" spans="1:18" x14ac:dyDescent="0.35">
      <c r="C44" s="2" t="s">
        <v>108</v>
      </c>
      <c r="E44" s="3">
        <f>BankRec!H50</f>
        <v>11650.59</v>
      </c>
    </row>
    <row r="45" spans="1:18" ht="15" thickBot="1" x14ac:dyDescent="0.4">
      <c r="E45" s="6">
        <f>SUM(E42:E44)</f>
        <v>37480.67</v>
      </c>
    </row>
  </sheetData>
  <mergeCells count="5">
    <mergeCell ref="A1:G1"/>
    <mergeCell ref="A3:G3"/>
    <mergeCell ref="I3:J3"/>
    <mergeCell ref="I4:J4"/>
    <mergeCell ref="I5:J5"/>
  </mergeCells>
  <pageMargins left="0.70866141732283472" right="0.70866141732283472" top="0.74803149606299213" bottom="0.74803149606299213" header="0.31496062992125984" footer="0.31496062992125984"/>
  <pageSetup paperSize="9" scale="71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BankRec</vt:lpstr>
      <vt:lpstr>Receipts</vt:lpstr>
      <vt:lpstr>Payments</vt:lpstr>
      <vt:lpstr>Inc&amp;Exp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</dc:creator>
  <cp:lastModifiedBy>Stockton on the Forest Parish Council</cp:lastModifiedBy>
  <cp:lastPrinted>2026-04-07T11:01:14Z</cp:lastPrinted>
  <dcterms:created xsi:type="dcterms:W3CDTF">2010-10-19T15:22:12Z</dcterms:created>
  <dcterms:modified xsi:type="dcterms:W3CDTF">2026-07-09T08:58:28Z</dcterms:modified>
</cp:coreProperties>
</file>